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riazghun\Desktop\24.10.2025 на сайт для орг.відділу\Первинка\"/>
    </mc:Choice>
  </mc:AlternateContent>
  <bookViews>
    <workbookView xWindow="-120" yWindow="-120" windowWidth="29040" windowHeight="15720" tabRatio="837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джер.кап.інв.'!$A$1:$AE$107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1" i="14" l="1"/>
  <c r="C127" i="14"/>
  <c r="K13" i="23"/>
  <c r="I24" i="23"/>
  <c r="I13" i="23"/>
  <c r="F86" i="20"/>
  <c r="F22" i="20"/>
  <c r="F16" i="20"/>
  <c r="E55" i="14" l="1"/>
  <c r="E132" i="14"/>
  <c r="E127" i="14"/>
  <c r="E80" i="14" l="1"/>
  <c r="D127" i="14" l="1"/>
  <c r="G44" i="14" l="1"/>
  <c r="H44" i="14"/>
  <c r="I44" i="14"/>
  <c r="J44" i="14"/>
  <c r="S38" i="25" l="1"/>
  <c r="Q38" i="25"/>
  <c r="O38" i="25"/>
  <c r="K38" i="25"/>
  <c r="I38" i="25"/>
  <c r="G38" i="25"/>
  <c r="E38" i="25"/>
  <c r="M37" i="25"/>
  <c r="M36" i="25"/>
  <c r="M35" i="25"/>
  <c r="M34" i="25"/>
  <c r="M33" i="25"/>
  <c r="M32" i="25"/>
  <c r="M31" i="25"/>
  <c r="M30" i="25"/>
  <c r="M29" i="25"/>
  <c r="Z16" i="25"/>
  <c r="Y16" i="25"/>
  <c r="X16" i="25"/>
  <c r="W16" i="25"/>
  <c r="U16" i="25"/>
  <c r="T16" i="25"/>
  <c r="S16" i="25"/>
  <c r="R16" i="25"/>
  <c r="P16" i="25"/>
  <c r="O16" i="25"/>
  <c r="N16" i="25"/>
  <c r="M16" i="25"/>
  <c r="K16" i="25"/>
  <c r="J16" i="25"/>
  <c r="I16" i="25"/>
  <c r="H16" i="25"/>
  <c r="AE15" i="25"/>
  <c r="AD15" i="25"/>
  <c r="AC15" i="25"/>
  <c r="AB15" i="25"/>
  <c r="V15" i="25"/>
  <c r="Q15" i="25"/>
  <c r="L15" i="25"/>
  <c r="G15" i="25"/>
  <c r="AE14" i="25"/>
  <c r="AD14" i="25"/>
  <c r="AC14" i="25"/>
  <c r="AB14" i="25"/>
  <c r="V14" i="25"/>
  <c r="Q14" i="25"/>
  <c r="L14" i="25"/>
  <c r="G14" i="25"/>
  <c r="AE13" i="25"/>
  <c r="AD13" i="25"/>
  <c r="AC13" i="25"/>
  <c r="AB13" i="25"/>
  <c r="V13" i="25"/>
  <c r="Q13" i="25"/>
  <c r="L13" i="25"/>
  <c r="G13" i="25"/>
  <c r="AE12" i="25"/>
  <c r="AD12" i="25"/>
  <c r="AC12" i="25"/>
  <c r="AB12" i="25"/>
  <c r="V12" i="25"/>
  <c r="Q12" i="25"/>
  <c r="L12" i="25"/>
  <c r="G12" i="25"/>
  <c r="AE11" i="25"/>
  <c r="AD11" i="25"/>
  <c r="AC11" i="25"/>
  <c r="AB11" i="25"/>
  <c r="V11" i="25"/>
  <c r="Q11" i="25"/>
  <c r="L11" i="25"/>
  <c r="G11" i="25"/>
  <c r="AE10" i="25"/>
  <c r="AE16" i="25" s="1"/>
  <c r="AD10" i="25"/>
  <c r="AA10" i="25" s="1"/>
  <c r="AC10" i="25"/>
  <c r="AB10" i="25"/>
  <c r="AB16" i="25" s="1"/>
  <c r="V10" i="25"/>
  <c r="V16" i="25" s="1"/>
  <c r="Q10" i="25"/>
  <c r="L10" i="25"/>
  <c r="L16" i="25" s="1"/>
  <c r="G10" i="25"/>
  <c r="J41" i="24"/>
  <c r="I41" i="24"/>
  <c r="H41" i="24"/>
  <c r="G41" i="24"/>
  <c r="F41" i="24"/>
  <c r="E41" i="24"/>
  <c r="D41" i="24"/>
  <c r="C41" i="24"/>
  <c r="M40" i="24"/>
  <c r="L40" i="24"/>
  <c r="K40" i="24" s="1"/>
  <c r="B40" i="24"/>
  <c r="M39" i="24"/>
  <c r="L39" i="24"/>
  <c r="K39" i="24"/>
  <c r="B39" i="24"/>
  <c r="M38" i="24"/>
  <c r="K38" i="24" s="1"/>
  <c r="L38" i="24"/>
  <c r="B38" i="24"/>
  <c r="M37" i="24"/>
  <c r="L37" i="24"/>
  <c r="K37" i="24"/>
  <c r="B37" i="24"/>
  <c r="M36" i="24"/>
  <c r="K36" i="24" s="1"/>
  <c r="L36" i="24"/>
  <c r="B36" i="24"/>
  <c r="M35" i="24"/>
  <c r="L35" i="24"/>
  <c r="L41" i="24" s="1"/>
  <c r="K35" i="24"/>
  <c r="B35" i="24"/>
  <c r="B41" i="24" s="1"/>
  <c r="M34" i="24"/>
  <c r="K34" i="24" s="1"/>
  <c r="L34" i="24"/>
  <c r="B34" i="24"/>
  <c r="M33" i="24"/>
  <c r="L33" i="24"/>
  <c r="K33" i="24"/>
  <c r="B33" i="24"/>
  <c r="M32" i="24"/>
  <c r="K32" i="24" s="1"/>
  <c r="L32" i="24"/>
  <c r="B32" i="24"/>
  <c r="I17" i="24"/>
  <c r="I16" i="24"/>
  <c r="I15" i="24"/>
  <c r="I14" i="24"/>
  <c r="I13" i="24"/>
  <c r="I12" i="24"/>
  <c r="M11" i="24"/>
  <c r="L11" i="24"/>
  <c r="K11" i="24"/>
  <c r="J11" i="24"/>
  <c r="I11" i="24"/>
  <c r="H11" i="24"/>
  <c r="G11" i="24"/>
  <c r="F11" i="24"/>
  <c r="D12" i="20"/>
  <c r="D80" i="14"/>
  <c r="AA13" i="25" l="1"/>
  <c r="Q16" i="25"/>
  <c r="M38" i="25"/>
  <c r="AA12" i="25"/>
  <c r="AA11" i="25"/>
  <c r="AA15" i="25"/>
  <c r="G16" i="25"/>
  <c r="AA14" i="25"/>
  <c r="AC16" i="25"/>
  <c r="AD16" i="25"/>
  <c r="K41" i="24"/>
  <c r="M41" i="24"/>
  <c r="I28" i="23"/>
  <c r="AA16" i="25" l="1"/>
  <c r="G17" i="25" s="1"/>
  <c r="F57" i="20"/>
  <c r="V17" i="25" l="1"/>
  <c r="Q17" i="25"/>
  <c r="L17" i="25"/>
  <c r="AA17" i="25" s="1"/>
  <c r="F20" i="20"/>
  <c r="C42" i="14" l="1"/>
  <c r="F110" i="14"/>
  <c r="D55" i="14"/>
  <c r="C55" i="14"/>
  <c r="F84" i="26"/>
  <c r="F80" i="26"/>
  <c r="F79" i="26"/>
  <c r="F78" i="26"/>
  <c r="F77" i="26"/>
  <c r="F76" i="26"/>
  <c r="F75" i="26"/>
  <c r="F74" i="26"/>
  <c r="J73" i="26"/>
  <c r="I73" i="26"/>
  <c r="I71" i="26" s="1"/>
  <c r="H73" i="26"/>
  <c r="G73" i="26"/>
  <c r="F73" i="26" s="1"/>
  <c r="E73" i="26"/>
  <c r="E71" i="26" s="1"/>
  <c r="D73" i="26"/>
  <c r="C73" i="26"/>
  <c r="C71" i="26" s="1"/>
  <c r="F72" i="26"/>
  <c r="J71" i="26"/>
  <c r="H71" i="26"/>
  <c r="D71" i="26"/>
  <c r="F70" i="26"/>
  <c r="F69" i="26"/>
  <c r="F68" i="26"/>
  <c r="F67" i="26"/>
  <c r="J66" i="26"/>
  <c r="J64" i="26" s="1"/>
  <c r="J81" i="26" s="1"/>
  <c r="I66" i="26"/>
  <c r="H66" i="26"/>
  <c r="H64" i="26" s="1"/>
  <c r="H81" i="26" s="1"/>
  <c r="G66" i="26"/>
  <c r="F66" i="26"/>
  <c r="E66" i="26"/>
  <c r="D66" i="26"/>
  <c r="D64" i="26" s="1"/>
  <c r="D81" i="26" s="1"/>
  <c r="C66" i="26"/>
  <c r="F65" i="26"/>
  <c r="I64" i="26"/>
  <c r="G64" i="26"/>
  <c r="F64" i="26" s="1"/>
  <c r="E64" i="26"/>
  <c r="E81" i="26" s="1"/>
  <c r="C64" i="26"/>
  <c r="F61" i="26"/>
  <c r="F60" i="26"/>
  <c r="F59" i="26"/>
  <c r="F58" i="26"/>
  <c r="F57" i="26"/>
  <c r="F56" i="26"/>
  <c r="J55" i="26"/>
  <c r="I55" i="26"/>
  <c r="H55" i="26"/>
  <c r="G55" i="26"/>
  <c r="F55" i="26" s="1"/>
  <c r="E55" i="26"/>
  <c r="E52" i="26" s="1"/>
  <c r="E62" i="26" s="1"/>
  <c r="D55" i="26"/>
  <c r="C55" i="26"/>
  <c r="C52" i="26" s="1"/>
  <c r="F54" i="26"/>
  <c r="F53" i="26"/>
  <c r="J52" i="26"/>
  <c r="I52" i="26"/>
  <c r="I62" i="26" s="1"/>
  <c r="H52" i="26"/>
  <c r="G52" i="26"/>
  <c r="F52" i="26" s="1"/>
  <c r="D52" i="26"/>
  <c r="F51" i="26"/>
  <c r="F50" i="26"/>
  <c r="F49" i="26"/>
  <c r="F48" i="26"/>
  <c r="F47" i="26"/>
  <c r="F46" i="26"/>
  <c r="F45" i="26"/>
  <c r="J44" i="26"/>
  <c r="J62" i="26" s="1"/>
  <c r="I44" i="26"/>
  <c r="H44" i="26"/>
  <c r="H62" i="26" s="1"/>
  <c r="G44" i="26"/>
  <c r="F44" i="26"/>
  <c r="E44" i="26"/>
  <c r="D44" i="26"/>
  <c r="C44" i="26"/>
  <c r="C62" i="26" s="1"/>
  <c r="F41" i="26"/>
  <c r="F40" i="26"/>
  <c r="F39" i="26"/>
  <c r="F38" i="26"/>
  <c r="J36" i="26"/>
  <c r="J30" i="26" s="1"/>
  <c r="J22" i="26" s="1"/>
  <c r="I36" i="26"/>
  <c r="H36" i="26"/>
  <c r="H30" i="26" s="1"/>
  <c r="H22" i="26" s="1"/>
  <c r="G36" i="26"/>
  <c r="F36" i="26"/>
  <c r="E36" i="26"/>
  <c r="D36" i="26"/>
  <c r="D30" i="26" s="1"/>
  <c r="D22" i="26" s="1"/>
  <c r="C36" i="26"/>
  <c r="F35" i="26"/>
  <c r="F34" i="26"/>
  <c r="F33" i="26"/>
  <c r="F32" i="26"/>
  <c r="F31" i="26"/>
  <c r="I30" i="26"/>
  <c r="G30" i="26"/>
  <c r="E30" i="26"/>
  <c r="C30" i="26"/>
  <c r="F29" i="26"/>
  <c r="F28" i="26"/>
  <c r="F27" i="26"/>
  <c r="J26" i="26"/>
  <c r="I26" i="26"/>
  <c r="I22" i="26" s="1"/>
  <c r="H26" i="26"/>
  <c r="G26" i="26"/>
  <c r="F26" i="26" s="1"/>
  <c r="E26" i="26"/>
  <c r="D26" i="26"/>
  <c r="C26" i="26"/>
  <c r="F25" i="26"/>
  <c r="F24" i="26"/>
  <c r="F23" i="26"/>
  <c r="F21" i="26"/>
  <c r="F20" i="26"/>
  <c r="F19" i="26"/>
  <c r="F18" i="26"/>
  <c r="J17" i="26"/>
  <c r="J9" i="26" s="1"/>
  <c r="I17" i="26"/>
  <c r="H17" i="26"/>
  <c r="H9" i="26" s="1"/>
  <c r="G17" i="26"/>
  <c r="F17" i="26" s="1"/>
  <c r="E17" i="26"/>
  <c r="D17" i="26"/>
  <c r="D9" i="26" s="1"/>
  <c r="C17" i="26"/>
  <c r="F16" i="26"/>
  <c r="F15" i="26"/>
  <c r="F14" i="26"/>
  <c r="F13" i="26"/>
  <c r="F12" i="26"/>
  <c r="F11" i="26"/>
  <c r="F10" i="26"/>
  <c r="I9" i="26"/>
  <c r="G9" i="26"/>
  <c r="E9" i="26"/>
  <c r="C9" i="26"/>
  <c r="I48" i="23"/>
  <c r="I47" i="23"/>
  <c r="I46" i="23"/>
  <c r="H46" i="23"/>
  <c r="G46" i="23"/>
  <c r="F46" i="23"/>
  <c r="I45" i="23"/>
  <c r="I44" i="23"/>
  <c r="I43" i="23"/>
  <c r="I42" i="23"/>
  <c r="I41" i="23"/>
  <c r="M40" i="23"/>
  <c r="L40" i="23"/>
  <c r="L49" i="23" s="1"/>
  <c r="K40" i="23"/>
  <c r="J40" i="23"/>
  <c r="H40" i="23"/>
  <c r="G40" i="23"/>
  <c r="F40" i="23"/>
  <c r="I39" i="23"/>
  <c r="I38" i="23"/>
  <c r="I37" i="23"/>
  <c r="I36" i="23"/>
  <c r="M35" i="23"/>
  <c r="L35" i="23"/>
  <c r="K35" i="23"/>
  <c r="J35" i="23"/>
  <c r="H35" i="23"/>
  <c r="H49" i="23" s="1"/>
  <c r="E53" i="14" s="1"/>
  <c r="G35" i="23"/>
  <c r="F35" i="23"/>
  <c r="I34" i="23"/>
  <c r="I33" i="23"/>
  <c r="I32" i="23"/>
  <c r="I31" i="23"/>
  <c r="I30" i="23"/>
  <c r="I29" i="23"/>
  <c r="I27" i="23"/>
  <c r="M26" i="23"/>
  <c r="L26" i="23"/>
  <c r="K26" i="23"/>
  <c r="J26" i="23"/>
  <c r="I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K14" i="23"/>
  <c r="J14" i="23"/>
  <c r="I14" i="23" s="1"/>
  <c r="H14" i="23"/>
  <c r="G14" i="23"/>
  <c r="F14" i="23"/>
  <c r="M13" i="23"/>
  <c r="L13" i="23"/>
  <c r="J13" i="23"/>
  <c r="H13" i="23"/>
  <c r="G13" i="23"/>
  <c r="F13" i="23"/>
  <c r="I12" i="23"/>
  <c r="J97" i="20"/>
  <c r="I97" i="20"/>
  <c r="H97" i="20"/>
  <c r="G97" i="20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D54" i="20"/>
  <c r="C54" i="20"/>
  <c r="F53" i="20"/>
  <c r="F52" i="20"/>
  <c r="F51" i="20"/>
  <c r="F50" i="20"/>
  <c r="F49" i="20"/>
  <c r="F48" i="20"/>
  <c r="F47" i="20"/>
  <c r="J46" i="20"/>
  <c r="I46" i="20"/>
  <c r="H46" i="20"/>
  <c r="G46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I23" i="20"/>
  <c r="H23" i="20"/>
  <c r="G23" i="20"/>
  <c r="E23" i="20"/>
  <c r="D23" i="20"/>
  <c r="C23" i="20"/>
  <c r="F21" i="20"/>
  <c r="F19" i="20"/>
  <c r="F18" i="20"/>
  <c r="F17" i="20"/>
  <c r="F15" i="20"/>
  <c r="F14" i="20"/>
  <c r="F13" i="20"/>
  <c r="J12" i="20"/>
  <c r="J22" i="20" s="1"/>
  <c r="I12" i="20"/>
  <c r="I22" i="20" s="1"/>
  <c r="H12" i="20"/>
  <c r="H22" i="20" s="1"/>
  <c r="G12" i="20"/>
  <c r="E12" i="20"/>
  <c r="D22" i="20"/>
  <c r="C12" i="20"/>
  <c r="C43" i="14" s="1"/>
  <c r="C76" i="14" s="1"/>
  <c r="F11" i="20"/>
  <c r="F132" i="14"/>
  <c r="D132" i="14"/>
  <c r="C132" i="14"/>
  <c r="F131" i="14"/>
  <c r="E131" i="14"/>
  <c r="D131" i="14"/>
  <c r="F127" i="14"/>
  <c r="F126" i="14"/>
  <c r="E126" i="14"/>
  <c r="D126" i="14"/>
  <c r="C126" i="14"/>
  <c r="F125" i="14"/>
  <c r="E125" i="14"/>
  <c r="D125" i="14"/>
  <c r="C125" i="14"/>
  <c r="J124" i="14"/>
  <c r="I124" i="14"/>
  <c r="H124" i="14"/>
  <c r="G124" i="14"/>
  <c r="E118" i="14"/>
  <c r="D118" i="14"/>
  <c r="C118" i="14"/>
  <c r="F112" i="14"/>
  <c r="E112" i="14"/>
  <c r="D112" i="14"/>
  <c r="C112" i="14"/>
  <c r="F109" i="14"/>
  <c r="F108" i="14"/>
  <c r="F107" i="14"/>
  <c r="E106" i="14"/>
  <c r="D106" i="14"/>
  <c r="C106" i="14"/>
  <c r="F105" i="14"/>
  <c r="F104" i="14"/>
  <c r="F103" i="14"/>
  <c r="E102" i="14"/>
  <c r="D102" i="14"/>
  <c r="C102" i="14"/>
  <c r="F101" i="14"/>
  <c r="F80" i="14"/>
  <c r="C80" i="14"/>
  <c r="C75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G58" i="14"/>
  <c r="F52" i="14"/>
  <c r="E52" i="14"/>
  <c r="D52" i="14"/>
  <c r="C52" i="14"/>
  <c r="F51" i="14"/>
  <c r="E51" i="14"/>
  <c r="D51" i="14"/>
  <c r="C51" i="14"/>
  <c r="F50" i="14"/>
  <c r="E50" i="14"/>
  <c r="D50" i="14"/>
  <c r="C50" i="14"/>
  <c r="F49" i="14"/>
  <c r="E49" i="14"/>
  <c r="D49" i="14"/>
  <c r="C49" i="14"/>
  <c r="F48" i="14"/>
  <c r="E48" i="14"/>
  <c r="D48" i="14"/>
  <c r="C48" i="14"/>
  <c r="E42" i="14"/>
  <c r="E64" i="14" s="1"/>
  <c r="D42" i="14"/>
  <c r="E86" i="20" l="1"/>
  <c r="E22" i="20"/>
  <c r="D62" i="26"/>
  <c r="I81" i="26"/>
  <c r="C81" i="26"/>
  <c r="G62" i="26"/>
  <c r="F62" i="26" s="1"/>
  <c r="C22" i="26"/>
  <c r="C42" i="26" s="1"/>
  <c r="C82" i="26" s="1"/>
  <c r="C85" i="26" s="1"/>
  <c r="G71" i="26"/>
  <c r="F71" i="26" s="1"/>
  <c r="G81" i="26"/>
  <c r="F81" i="26" s="1"/>
  <c r="M49" i="23"/>
  <c r="E22" i="26"/>
  <c r="F124" i="14"/>
  <c r="E124" i="14"/>
  <c r="D124" i="14"/>
  <c r="C124" i="14"/>
  <c r="K49" i="23"/>
  <c r="I40" i="23"/>
  <c r="I35" i="23"/>
  <c r="J49" i="23"/>
  <c r="I49" i="23" s="1"/>
  <c r="F53" i="14" s="1"/>
  <c r="G49" i="23"/>
  <c r="D53" i="14" s="1"/>
  <c r="F49" i="23"/>
  <c r="C53" i="14" s="1"/>
  <c r="D43" i="14"/>
  <c r="D76" i="14" s="1"/>
  <c r="F30" i="26"/>
  <c r="G22" i="26"/>
  <c r="F22" i="26" s="1"/>
  <c r="E42" i="26"/>
  <c r="E82" i="26" s="1"/>
  <c r="E85" i="26" s="1"/>
  <c r="D42" i="26"/>
  <c r="D82" i="26" s="1"/>
  <c r="D85" i="26" s="1"/>
  <c r="J42" i="26"/>
  <c r="J82" i="26" s="1"/>
  <c r="J85" i="26" s="1"/>
  <c r="I42" i="26"/>
  <c r="I82" i="26" s="1"/>
  <c r="I85" i="26" s="1"/>
  <c r="F9" i="26"/>
  <c r="H42" i="26"/>
  <c r="H82" i="26" s="1"/>
  <c r="H85" i="26" s="1"/>
  <c r="F55" i="14"/>
  <c r="F102" i="14"/>
  <c r="F106" i="14"/>
  <c r="J66" i="20"/>
  <c r="J77" i="20" s="1"/>
  <c r="J82" i="20" s="1"/>
  <c r="F23" i="20"/>
  <c r="I85" i="20"/>
  <c r="F54" i="20"/>
  <c r="F66" i="20" s="1"/>
  <c r="F77" i="20" s="1"/>
  <c r="D60" i="14"/>
  <c r="F74" i="20"/>
  <c r="D85" i="20"/>
  <c r="C85" i="20"/>
  <c r="E43" i="14"/>
  <c r="E76" i="14" s="1"/>
  <c r="F46" i="20"/>
  <c r="H85" i="20"/>
  <c r="F97" i="20"/>
  <c r="H66" i="20"/>
  <c r="H77" i="20" s="1"/>
  <c r="H82" i="20" s="1"/>
  <c r="H86" i="20"/>
  <c r="F59" i="20"/>
  <c r="E85" i="20"/>
  <c r="D66" i="20"/>
  <c r="D77" i="20" s="1"/>
  <c r="D82" i="20" s="1"/>
  <c r="I66" i="20"/>
  <c r="I77" i="20" s="1"/>
  <c r="I82" i="20" s="1"/>
  <c r="D86" i="20"/>
  <c r="J85" i="20"/>
  <c r="G85" i="20"/>
  <c r="F12" i="20"/>
  <c r="F43" i="14" s="1"/>
  <c r="F42" i="14"/>
  <c r="F75" i="14" s="1"/>
  <c r="C86" i="20"/>
  <c r="C22" i="20"/>
  <c r="C66" i="20" s="1"/>
  <c r="G22" i="20"/>
  <c r="G66" i="20" s="1"/>
  <c r="G77" i="20" s="1"/>
  <c r="I86" i="20"/>
  <c r="E60" i="14"/>
  <c r="F71" i="20"/>
  <c r="J86" i="20"/>
  <c r="G86" i="20"/>
  <c r="D75" i="14"/>
  <c r="D64" i="14"/>
  <c r="E75" i="14"/>
  <c r="C44" i="14"/>
  <c r="F76" i="14" l="1"/>
  <c r="F44" i="14"/>
  <c r="E66" i="20"/>
  <c r="E88" i="20" s="1"/>
  <c r="G42" i="26"/>
  <c r="G82" i="26" s="1"/>
  <c r="G85" i="26" s="1"/>
  <c r="F85" i="20"/>
  <c r="D44" i="14"/>
  <c r="J88" i="20"/>
  <c r="G64" i="14"/>
  <c r="H88" i="20"/>
  <c r="F42" i="26"/>
  <c r="F82" i="26" s="1"/>
  <c r="F85" i="26" s="1"/>
  <c r="I88" i="20"/>
  <c r="D88" i="20"/>
  <c r="D45" i="14" s="1"/>
  <c r="D67" i="14" s="1"/>
  <c r="E44" i="14"/>
  <c r="F60" i="14"/>
  <c r="D59" i="14"/>
  <c r="F82" i="20"/>
  <c r="F64" i="14"/>
  <c r="G88" i="20"/>
  <c r="G82" i="20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83" i="20"/>
  <c r="D46" i="14"/>
  <c r="E45" i="14" l="1"/>
  <c r="E77" i="20"/>
  <c r="E82" i="20" s="1"/>
  <c r="H10" i="23" s="1"/>
  <c r="H24" i="23" s="1"/>
  <c r="E59" i="14"/>
  <c r="D61" i="14"/>
  <c r="D68" i="14"/>
  <c r="F59" i="14"/>
  <c r="F88" i="20"/>
  <c r="F45" i="14" s="1"/>
  <c r="J10" i="23"/>
  <c r="J24" i="23" s="1"/>
  <c r="G84" i="20"/>
  <c r="G83" i="20"/>
  <c r="F10" i="23"/>
  <c r="F24" i="23" s="1"/>
  <c r="C84" i="20"/>
  <c r="C83" i="20"/>
  <c r="C46" i="14"/>
  <c r="C68" i="14"/>
  <c r="C67" i="14"/>
  <c r="C61" i="14"/>
  <c r="D63" i="14"/>
  <c r="D62" i="14"/>
  <c r="D58" i="14"/>
  <c r="E68" i="14" l="1"/>
  <c r="E61" i="14"/>
  <c r="E67" i="14"/>
  <c r="E84" i="20"/>
  <c r="E83" i="20"/>
  <c r="E46" i="14"/>
  <c r="E58" i="14" s="1"/>
  <c r="F46" i="14"/>
  <c r="F62" i="14" s="1"/>
  <c r="F84" i="20"/>
  <c r="I10" i="23"/>
  <c r="F83" i="20"/>
  <c r="F67" i="14"/>
  <c r="F61" i="14"/>
  <c r="F68" i="14"/>
  <c r="C58" i="14"/>
  <c r="C62" i="14"/>
  <c r="C63" i="14"/>
  <c r="E62" i="14" l="1"/>
  <c r="E63" i="14"/>
  <c r="F63" i="14"/>
  <c r="F58" i="14"/>
</calcChain>
</file>

<file path=xl/sharedStrings.xml><?xml version="1.0" encoding="utf-8"?>
<sst xmlns="http://schemas.openxmlformats.org/spreadsheetml/2006/main" count="1346" uniqueCount="462">
  <si>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</si>
  <si>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</si>
  <si>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</si>
  <si>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</si>
  <si>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</si>
  <si>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</si>
  <si>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</si>
  <si>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</si>
  <si>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</si>
  <si>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</si>
  <si>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</si>
  <si>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</si>
  <si>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</si>
  <si>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</si>
  <si>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</si>
  <si>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</si>
  <si>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</si>
  <si>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</si>
  <si>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</si>
  <si>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</si>
  <si>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</si>
  <si>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</si>
  <si>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</si>
  <si>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</si>
  <si>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</si>
  <si>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</si>
  <si>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</si>
  <si>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</si>
  <si>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</si>
  <si>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</si>
  <si>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</si>
  <si>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</si>
  <si>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</si>
  <si>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</si>
  <si>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</si>
  <si>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</si>
  <si>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</si>
  <si>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</si>
  <si>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</si>
  <si>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</si>
  <si>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</si>
  <si>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</si>
  <si>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</si>
  <si>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</si>
  <si>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</si>
  <si>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</si>
  <si>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</si>
  <si>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</si>
  <si>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</si>
  <si>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</si>
  <si>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</si>
  <si>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</si>
  <si>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</si>
  <si>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</si>
  <si>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</si>
  <si>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</si>
  <si>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</si>
  <si>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</si>
  <si>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</si>
  <si>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</si>
  <si>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</si>
  <si>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</si>
  <si>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</si>
  <si>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</si>
  <si>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</si>
  <si>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</si>
  <si>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</si>
  <si>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</si>
  <si>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</si>
  <si>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</si>
  <si>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</si>
  <si>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</si>
  <si>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</si>
  <si>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</si>
  <si>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</si>
  <si>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</si>
  <si>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</si>
  <si>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</si>
  <si>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</si>
  <si>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</si>
  <si>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</si>
  <si>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</si>
  <si>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</si>
  <si>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</si>
  <si>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</si>
  <si>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</si>
  <si>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</si>
  <si>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</si>
  <si>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</si>
  <si>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</si>
  <si>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</si>
  <si>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</si>
  <si>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</si>
  <si>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</si>
  <si>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</si>
  <si>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</si>
  <si>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</si>
  <si>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</si>
  <si>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</si>
  <si>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</si>
  <si>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</si>
  <si>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</si>
  <si>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</si>
  <si>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</si>
  <si>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</si>
  <si>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</si>
  <si>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</si>
  <si>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</si>
  <si>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</si>
  <si>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</si>
  <si>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</si>
  <si>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</si>
  <si>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</si>
  <si>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</si>
  <si>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</si>
  <si>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</si>
  <si>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</si>
  <si>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</si>
  <si>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</si>
  <si>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</si>
  <si>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</si>
  <si>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</si>
  <si>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</si>
  <si>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</si>
  <si>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</si>
  <si>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</si>
  <si>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</si>
  <si>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</si>
  <si>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</si>
  <si>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</si>
  <si>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</si>
  <si>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</si>
  <si>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</si>
  <si>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</si>
  <si>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</si>
  <si>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</si>
  <si>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</si>
  <si>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</si>
  <si>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</si>
  <si>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</si>
  <si>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</si>
  <si>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</si>
  <si>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</si>
  <si>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</si>
  <si>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</si>
  <si>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</si>
  <si>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</si>
  <si>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</si>
  <si>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</si>
  <si>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_____________________________</t>
  </si>
  <si>
    <t>(посада)</t>
  </si>
  <si>
    <t>(підпис)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</si>
  <si>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</si>
  <si>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</si>
  <si>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</si>
  <si>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</si>
  <si>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</si>
  <si>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</si>
  <si>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</si>
  <si>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</si>
  <si>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</si>
  <si>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</si>
  <si>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</si>
  <si>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</si>
  <si>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</si>
  <si>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</si>
  <si>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</si>
  <si>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</si>
  <si>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</si>
  <si>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</si>
  <si>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</si>
  <si>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</si>
  <si>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</si>
  <si>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</si>
  <si>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</si>
  <si>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</si>
  <si>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</si>
  <si>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</si>
  <si>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</si>
  <si>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</si>
  <si>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</si>
  <si>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</si>
  <si>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</si>
  <si>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</si>
  <si>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</si>
  <si>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</si>
  <si>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</si>
  <si>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</si>
  <si>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</si>
  <si>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</si>
  <si>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</si>
  <si>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</si>
  <si>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</si>
  <si>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</si>
  <si>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</si>
  <si>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</si>
  <si>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</si>
  <si>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</si>
  <si>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</si>
  <si>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</si>
  <si>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</si>
  <si>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</si>
  <si>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</si>
  <si>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</si>
  <si>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</si>
  <si>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</si>
  <si>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</si>
  <si>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</si>
  <si>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</si>
  <si>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</si>
  <si>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</si>
  <si>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</si>
  <si>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</si>
  <si>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</si>
  <si>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</si>
  <si>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</si>
  <si>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</si>
  <si>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</si>
  <si>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</si>
  <si>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</si>
  <si>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</si>
  <si>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</si>
  <si>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</si>
  <si>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</si>
  <si>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</si>
  <si>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</si>
  <si>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</si>
  <si>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</si>
  <si>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</si>
  <si>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</si>
  <si>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</si>
  <si>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</si>
  <si>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</si>
  <si>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</si>
  <si>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</si>
  <si>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</si>
  <si>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</si>
  <si>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</si>
  <si>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</si>
  <si>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</si>
  <si>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</si>
  <si>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</si>
  <si>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</si>
  <si>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</si>
  <si>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</si>
  <si>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</si>
  <si>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</si>
  <si>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</si>
  <si>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</si>
  <si>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</si>
  <si>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</si>
  <si>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</si>
  <si>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</si>
  <si>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</si>
  <si>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</si>
  <si>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</si>
  <si>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</si>
  <si>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</si>
  <si>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</si>
  <si>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</si>
  <si>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</si>
  <si>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</si>
  <si>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</si>
  <si>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</si>
  <si>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</si>
  <si>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</si>
  <si>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</si>
  <si>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</si>
  <si>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</si>
  <si>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</si>
  <si>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</si>
  <si>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</si>
  <si>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</si>
  <si>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(посада)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</si>
  <si>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</si>
  <si>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</si>
  <si>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</si>
  <si>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</si>
  <si>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</si>
  <si>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</si>
  <si>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</si>
  <si>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</si>
  <si>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</si>
  <si>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</si>
  <si>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</si>
  <si>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</si>
  <si>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</si>
  <si>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</si>
  <si>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</si>
  <si>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</si>
  <si>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</si>
  <si>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</si>
  <si>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</si>
  <si>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</si>
  <si>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</si>
  <si>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</si>
  <si>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</si>
  <si>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</si>
  <si>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</si>
  <si>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</si>
  <si>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</si>
  <si>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</si>
  <si>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</si>
  <si>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</si>
  <si>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</si>
  <si>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</si>
  <si>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</si>
  <si>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</si>
  <si>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</si>
  <si>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</si>
  <si>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</si>
  <si>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</si>
  <si>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</si>
  <si>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</si>
  <si>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</si>
  <si>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</si>
  <si>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</si>
  <si>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</si>
  <si>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</si>
  <si>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</si>
  <si>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</si>
  <si>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</si>
  <si>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</si>
  <si>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</si>
  <si>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</si>
  <si>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</si>
  <si>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</si>
  <si>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</si>
  <si>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</si>
  <si>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</si>
  <si>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</si>
  <si>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</si>
  <si>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</si>
  <si>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</si>
  <si>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</si>
  <si>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</si>
  <si>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</si>
  <si>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</si>
  <si>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</si>
  <si>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</si>
  <si>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</si>
  <si>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</si>
  <si>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</si>
  <si>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</si>
  <si>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</si>
  <si>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</si>
  <si>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</si>
  <si>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</si>
  <si>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</si>
  <si>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</si>
  <si>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</si>
  <si>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</si>
  <si>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</si>
  <si>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План
із залучення коштів</t>
  </si>
  <si>
    <t>План з повернення коштів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</si>
  <si>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</si>
  <si>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</si>
  <si>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</si>
  <si>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</si>
  <si>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</si>
  <si>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</si>
  <si>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</si>
  <si>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</si>
  <si>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</si>
  <si>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</si>
  <si>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</si>
  <si>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</si>
  <si>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</si>
  <si>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</si>
  <si>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</si>
  <si>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</si>
  <si>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</si>
  <si>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</si>
  <si>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</si>
  <si>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</si>
  <si>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</si>
  <si>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</si>
  <si>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</si>
  <si>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</si>
  <si>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</si>
  <si>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</si>
  <si>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</si>
  <si>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</si>
  <si>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</si>
  <si>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</si>
  <si>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</si>
  <si>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</si>
  <si>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</si>
  <si>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</si>
  <si>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</si>
  <si>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</si>
  <si>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</si>
  <si>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</si>
  <si>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</si>
  <si>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</si>
  <si>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</si>
  <si>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</si>
  <si>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</si>
  <si>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</si>
  <si>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</si>
  <si>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</si>
  <si>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</si>
  <si>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</si>
  <si>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</si>
  <si>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</si>
  <si>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</si>
  <si>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</si>
  <si>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</si>
  <si>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</si>
  <si>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</si>
  <si>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</si>
  <si>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</si>
  <si>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</si>
  <si>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Таблиця VI-VII</t>
  </si>
  <si>
    <t>Комунальне некомерційне підприємство "Бучанський центр первинної медико-санітарної допомоги" Бучанської міської ради</t>
  </si>
  <si>
    <t>Комунальне підприємство</t>
  </si>
  <si>
    <t>Бучанська міська територіальна громада</t>
  </si>
  <si>
    <t>Загальна медична практика</t>
  </si>
  <si>
    <t>86.21; 86.22; 86.90</t>
  </si>
  <si>
    <t>Охорона здоров'я</t>
  </si>
  <si>
    <t>тис. грн</t>
  </si>
  <si>
    <t>08292, Київська обл., м. Буча, б-р Богдана Хмельницького, буд. 2</t>
  </si>
  <si>
    <t>(067)398-65-80</t>
  </si>
  <si>
    <t>1; 2</t>
  </si>
  <si>
    <t>на 2026 рік</t>
  </si>
  <si>
    <t>Планується зниження за рахунок оптимізації операційних витрат та ефективнішого використання ресурсів.</t>
  </si>
  <si>
    <t>Невелике зростання зумовлене через підвищення цін та необхідність стабільно забезпечувати роботу.</t>
  </si>
  <si>
    <t>Зміни пов’язані з прогнозом цін на енергоносії та потребами у транспортному забезпеченні.</t>
  </si>
  <si>
    <t>Зростання зумовлене підвищенням тарифів та збільшенням обсягів споживання.</t>
  </si>
  <si>
    <t>Невелике зниження обумовлене оптимізацією штатного розпису та підвищенням продуктивності.</t>
  </si>
  <si>
    <t>Змінюються відповідно до фонду оплати праці.</t>
  </si>
  <si>
    <t xml:space="preserve">Сюди відносяться послуги клінінгу, інтернет, охоронні послуги, ІР-телефонія та комунальні послуги крім електроенергії. Зменшення у 2026 році пояснюється оптимізацією витрат. </t>
  </si>
  <si>
    <t>Збільшення адміністративних витрат пов'язане з інвестиціями в інформаційні технології, зростанням витрат на консалтингові та організаційно-технічні послуги.</t>
  </si>
  <si>
    <t>Невеликі планові витрати, пов'язані із залученням спеціалістів для надання консультацій з вузькоспеціалізованих питань.</t>
  </si>
  <si>
    <t>Планові витрати є стабільними і пов'язані із забезпеченням ефективної комунікації.</t>
  </si>
  <si>
    <t>Невелике збільшення обумовлене оптимізацією штатного розпису та підвищенням продуктивності.</t>
  </si>
  <si>
    <t>Витрати пов’язані з ліцензійним програмним забезпеченням - Медична інформаційна система «МедЕйр» та підвищенням вартості обслуговування</t>
  </si>
  <si>
    <t>Планові витрати спрямовані на підтримку та розвиток професійної компетенції персоналу.</t>
  </si>
  <si>
    <t>Включають послуги банку, періодичні видання, канцтовари</t>
  </si>
  <si>
    <t>Зростання інших операційних доходів переважно обумовлене надходженнями від цільових програм з місцевого бюджету та інших операційних доходів.</t>
  </si>
  <si>
    <t>Складаються з компенсації від орендаря, % депозиту, доходу від операційної оренди активів, доходу від використання цільового фінансування та фінансування комунальних послуг з місцевого бюджету.</t>
  </si>
  <si>
    <t>Незначне зростання обумовлене плановим формуванням витрат на лікарніні за рахунок підприємства.</t>
  </si>
  <si>
    <t>Складається з витрат на лікарняні за рахунок підприємства</t>
  </si>
  <si>
    <t>За рахунок безоплатно отриманих активів збільшиться дохід у плановому році.</t>
  </si>
  <si>
    <t>Складається з доходу від амортизації основних засобів та нематеріальних активів, отриманих від безоплатно одержаних активів, цільового фінансування та утилізації брухту.</t>
  </si>
  <si>
    <t>На 2026 рік заплановано списання необоротних активів.</t>
  </si>
  <si>
    <t>Списання необоротних активів</t>
  </si>
  <si>
    <r>
      <t>Керівник</t>
    </r>
    <r>
      <rPr>
        <sz val="14"/>
        <rFont val="Times New Roman"/>
        <family val="1"/>
        <charset val="204"/>
      </rPr>
      <t xml:space="preserve">   _______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__________</t>
    </r>
  </si>
  <si>
    <t>Жанна ЛІНЧУК</t>
  </si>
  <si>
    <t xml:space="preserve">                                           (посада)</t>
  </si>
  <si>
    <t>Заборгованість за кредитами на початок 2026 року</t>
  </si>
  <si>
    <t>Заборгованість за кредитами на кінець
 2026 року</t>
  </si>
  <si>
    <r>
      <t xml:space="preserve">Керівник   </t>
    </r>
    <r>
      <rPr>
        <b/>
        <u/>
        <sz val="14"/>
        <rFont val="Times New Roman"/>
        <family val="1"/>
        <charset val="204"/>
      </rPr>
      <t>_______</t>
    </r>
    <r>
      <rPr>
        <u/>
        <sz val="14"/>
        <rFont val="Times New Roman"/>
        <family val="1"/>
        <charset val="204"/>
      </rPr>
      <t>директор___________</t>
    </r>
  </si>
  <si>
    <r>
      <t xml:space="preserve">Керівник   </t>
    </r>
    <r>
      <rPr>
        <b/>
        <u/>
        <sz val="14"/>
        <rFont val="Times New Roman"/>
        <family val="1"/>
        <charset val="204"/>
      </rPr>
      <t>______</t>
    </r>
    <r>
      <rPr>
        <u/>
        <sz val="14"/>
        <rFont val="Times New Roman"/>
        <family val="1"/>
        <charset val="204"/>
      </rPr>
      <t>директор___________</t>
    </r>
  </si>
  <si>
    <r>
      <t xml:space="preserve">Керівник   </t>
    </r>
    <r>
      <rPr>
        <b/>
        <u/>
        <sz val="14"/>
        <rFont val="Times New Roman"/>
        <family val="1"/>
        <charset val="204"/>
      </rPr>
      <t>_______директор_________</t>
    </r>
  </si>
  <si>
    <t>Витрати пов’язані з проведенням планових ремонтів.</t>
  </si>
  <si>
    <t>Введення в експлуатацію сновних засобів.</t>
  </si>
  <si>
    <t>Лінчук Жанна Володимирівна</t>
  </si>
  <si>
    <t xml:space="preserve">58500,00 тис.грн. - дохід за програмою медичних гарантій - 53430,00                                        - дохід від надання платних послуг - 5070,00 тис.грн                   </t>
  </si>
  <si>
    <t>дохід за «Програмою розвитку первинної медичної допомоги Бучанської міської територіальної громади на 2025-2027 роки"</t>
  </si>
  <si>
    <t xml:space="preserve">від 24.10.2025                                               № </t>
  </si>
  <si>
    <t>№ 2296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</si>
</sst>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8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sz val="16"/>
      <name val="Arial Cyr"/>
      <family val="2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1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74" fontId="27" fillId="0" borderId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>
      <protection locked="0"/>
    </xf>
    <xf numFmtId="0" fontId="8" fillId="7" borderId="1" applyNumberFormat="0" applyAlignment="0" applyProtection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6" fillId="0" borderId="0"/>
    <xf numFmtId="0" fontId="6" fillId="8" borderId="0" applyNumberFormat="0" applyFill="0">
      <protection locked="0"/>
    </xf>
    <xf numFmtId="0" fontId="71" fillId="24" borderId="9" applyNumberFormat="0" applyFont="0" applyAlignment="0" applyProtection="0"/>
    <xf numFmtId="4" fontId="41" fillId="7" borderId="3">
      <alignment horizontal="right" vertical="center"/>
      <protection locked="0"/>
    </xf>
    <xf numFmtId="4" fontId="41" fillId="25" borderId="3">
      <alignment horizontal="right" vertical="center"/>
      <protection locked="0"/>
    </xf>
    <xf numFmtId="4" fontId="41" fillId="20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65" fontId="6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" fillId="0" borderId="0"/>
    <xf numFmtId="0" fontId="71" fillId="0" borderId="0"/>
    <xf numFmtId="0" fontId="6" fillId="0" borderId="0"/>
    <xf numFmtId="0" fontId="6" fillId="0" borderId="0" applyNumberFormat="0" applyFont="0" applyFill="0" applyBorder="0" applyProtection="0"/>
    <xf numFmtId="0" fontId="6" fillId="0" borderId="0" applyNumberFormat="0" applyFont="0" applyFill="0" applyBorder="0" applyProtection="0"/>
    <xf numFmtId="0" fontId="71" fillId="0" borderId="0"/>
    <xf numFmtId="0" fontId="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6" fillId="24" borderId="9" applyNumberFormat="0" applyFont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71" fillId="0" borderId="0" applyFont="0" applyFill="0" applyBorder="0" applyAlignment="0" applyProtection="0"/>
    <xf numFmtId="175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71" fillId="0" borderId="0" applyFont="0" applyFill="0" applyBorder="0" applyAlignment="0" applyProtection="0"/>
    <xf numFmtId="171" fontId="71" fillId="0" borderId="0" applyFont="0" applyFill="0" applyBorder="0" applyAlignment="0" applyProtection="0"/>
    <xf numFmtId="0" fontId="57" fillId="4" borderId="0" applyNumberFormat="0" applyBorder="0" applyAlignment="0" applyProtection="0"/>
    <xf numFmtId="0" fontId="22" fillId="4" borderId="0" applyNumberFormat="0" applyBorder="0" applyAlignment="0" applyProtection="0"/>
    <xf numFmtId="176" fontId="58" fillId="22" borderId="12" applyFill="0" applyBorder="0">
      <alignment horizontal="center" vertical="center" wrapText="1"/>
      <protection locked="0"/>
    </xf>
    <xf numFmtId="174" fontId="59" fillId="0" borderId="0">
      <alignment wrapText="1"/>
    </xf>
    <xf numFmtId="174" fontId="27" fillId="0" borderId="0">
      <alignment wrapText="1"/>
    </xf>
  </cellStyleXfs>
  <cellXfs count="36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73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3" xfId="243" applyFont="1" applyFill="1" applyBorder="1" applyAlignment="1">
      <alignment horizontal="center" vertical="center"/>
    </xf>
    <xf numFmtId="17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173" fontId="2" fillId="0" borderId="0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180" applyFont="1" applyFill="1" applyBorder="1" applyAlignment="1" applyProtection="1">
      <alignment vertical="center" wrapText="1"/>
      <protection locked="0"/>
    </xf>
    <xf numFmtId="0" fontId="2" fillId="0" borderId="3" xfId="180" applyFont="1" applyFill="1" applyBorder="1" applyAlignment="1" applyProtection="1">
      <alignment vertical="center" wrapText="1"/>
      <protection locked="0"/>
    </xf>
    <xf numFmtId="0" fontId="2" fillId="0" borderId="3" xfId="0" applyFont="1" applyFill="1" applyBorder="1" applyAlignment="1" applyProtection="1">
      <alignment vertical="center" wrapText="1"/>
      <protection locked="0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/>
    </xf>
    <xf numFmtId="173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2" fillId="23" borderId="3" xfId="0" applyNumberFormat="1" applyFont="1" applyFill="1" applyBorder="1" applyAlignment="1">
      <alignment horizontal="center" vertical="center" wrapText="1"/>
    </xf>
    <xf numFmtId="164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180" applyFont="1" applyFill="1" applyBorder="1" applyAlignment="1" applyProtection="1">
      <alignment horizontal="center" vertical="center" wrapText="1"/>
      <protection locked="0"/>
    </xf>
    <xf numFmtId="0" fontId="2" fillId="26" borderId="3" xfId="0" applyFont="1" applyFill="1" applyBorder="1" applyAlignment="1">
      <alignment horizontal="center" vertical="center"/>
    </xf>
    <xf numFmtId="164" fontId="2" fillId="26" borderId="3" xfId="0" applyNumberFormat="1" applyFont="1" applyFill="1" applyBorder="1" applyAlignment="1">
      <alignment horizontal="center" vertical="center" wrapText="1"/>
    </xf>
    <xf numFmtId="0" fontId="2" fillId="26" borderId="3" xfId="243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3" fillId="0" borderId="0" xfId="243" applyFont="1" applyFill="1" applyBorder="1" applyAlignment="1">
      <alignment horizontal="center" vertical="center"/>
    </xf>
    <xf numFmtId="0" fontId="3" fillId="0" borderId="0" xfId="243" applyFont="1" applyFill="1" applyBorder="1" applyAlignment="1">
      <alignment horizontal="left" vertical="center" wrapText="1"/>
    </xf>
    <xf numFmtId="173" fontId="3" fillId="0" borderId="0" xfId="243" applyNumberFormat="1" applyFont="1" applyFill="1" applyBorder="1" applyAlignment="1">
      <alignment horizontal="center" vertical="center" wrapText="1"/>
    </xf>
    <xf numFmtId="173" fontId="3" fillId="0" borderId="0" xfId="243" applyNumberFormat="1" applyFont="1" applyFill="1" applyBorder="1" applyAlignment="1">
      <alignment horizontal="right" vertical="center" wrapText="1"/>
    </xf>
    <xf numFmtId="177" fontId="3" fillId="26" borderId="3" xfId="0" applyNumberFormat="1" applyFont="1" applyFill="1" applyBorder="1" applyAlignment="1">
      <alignment horizontal="center" vertical="center" wrapText="1"/>
    </xf>
    <xf numFmtId="0" fontId="60" fillId="0" borderId="0" xfId="0" applyFont="1"/>
    <xf numFmtId="177" fontId="2" fillId="26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/>
    </xf>
    <xf numFmtId="0" fontId="2" fillId="0" borderId="14" xfId="0" quotePrefix="1" applyFont="1" applyFill="1" applyBorder="1" applyAlignment="1">
      <alignment horizontal="center" vertical="center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15" xfId="0" quotePrefix="1" applyFont="1" applyFill="1" applyBorder="1" applyAlignment="1">
      <alignment horizontal="center" vertical="center"/>
    </xf>
    <xf numFmtId="0" fontId="3" fillId="26" borderId="3" xfId="243" applyFont="1" applyFill="1" applyBorder="1" applyAlignment="1">
      <alignment horizontal="center" vertical="center" wrapText="1"/>
    </xf>
    <xf numFmtId="0" fontId="2" fillId="0" borderId="15" xfId="243" applyFont="1" applyFill="1" applyBorder="1" applyAlignment="1">
      <alignment horizontal="left" vertical="center" wrapText="1"/>
    </xf>
    <xf numFmtId="172" fontId="3" fillId="0" borderId="3" xfId="0" applyNumberFormat="1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right" vertical="center" wrapText="1"/>
    </xf>
    <xf numFmtId="0" fontId="2" fillId="0" borderId="0" xfId="0" quotePrefix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center" vertical="center" wrapText="1"/>
    </xf>
    <xf numFmtId="172" fontId="2" fillId="0" borderId="0" xfId="0" applyNumberFormat="1" applyFont="1" applyFill="1" applyBorder="1" applyAlignment="1">
      <alignment horizontal="right" vertical="center" wrapText="1"/>
    </xf>
    <xf numFmtId="172" fontId="2" fillId="0" borderId="0" xfId="0" applyNumberFormat="1" applyFont="1" applyFill="1" applyBorder="1" applyAlignment="1">
      <alignment horizontal="right" vertical="center"/>
    </xf>
    <xf numFmtId="177" fontId="3" fillId="23" borderId="3" xfId="0" applyNumberFormat="1" applyFont="1" applyFill="1" applyBorder="1" applyAlignment="1">
      <alignment horizontal="center" vertical="center" wrapText="1"/>
    </xf>
    <xf numFmtId="3" fontId="2" fillId="25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77" fontId="2" fillId="26" borderId="3" xfId="0" applyNumberFormat="1" applyFont="1" applyFill="1" applyBorder="1" applyAlignment="1">
      <alignment horizontal="center" wrapText="1"/>
    </xf>
    <xf numFmtId="177" fontId="3" fillId="26" borderId="3" xfId="0" applyNumberFormat="1" applyFont="1" applyFill="1" applyBorder="1" applyAlignment="1">
      <alignment horizontal="center" wrapText="1"/>
    </xf>
    <xf numFmtId="178" fontId="3" fillId="0" borderId="3" xfId="226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 wrapText="1"/>
    </xf>
    <xf numFmtId="0" fontId="63" fillId="0" borderId="17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 shrinkToFit="1"/>
    </xf>
    <xf numFmtId="164" fontId="2" fillId="0" borderId="3" xfId="0" applyNumberFormat="1" applyFont="1" applyFill="1" applyBorder="1" applyAlignment="1">
      <alignment horizontal="center" wrapText="1"/>
    </xf>
    <xf numFmtId="0" fontId="0" fillId="0" borderId="0" xfId="0" applyFill="1"/>
    <xf numFmtId="3" fontId="3" fillId="0" borderId="3" xfId="0" applyNumberFormat="1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49" fontId="2" fillId="0" borderId="14" xfId="0" quotePrefix="1" applyNumberFormat="1" applyFont="1" applyFill="1" applyBorder="1" applyAlignment="1">
      <alignment horizontal="center" vertical="center"/>
    </xf>
    <xf numFmtId="49" fontId="3" fillId="0" borderId="3" xfId="0" quotePrefix="1" applyNumberFormat="1" applyFont="1" applyFill="1" applyBorder="1" applyAlignment="1">
      <alignment horizontal="center" vertical="center"/>
    </xf>
    <xf numFmtId="49" fontId="2" fillId="0" borderId="3" xfId="0" quotePrefix="1" applyNumberFormat="1" applyFont="1" applyFill="1" applyBorder="1" applyAlignment="1">
      <alignment horizontal="center" vertical="center"/>
    </xf>
    <xf numFmtId="0" fontId="2" fillId="0" borderId="14" xfId="0" quotePrefix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26" borderId="3" xfId="0" applyFont="1" applyFill="1" applyBorder="1" applyAlignment="1">
      <alignment horizontal="center" vertical="center"/>
    </xf>
    <xf numFmtId="0" fontId="2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2" fillId="26" borderId="3" xfId="0" quotePrefix="1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left" vertical="center" wrapText="1"/>
    </xf>
    <xf numFmtId="0" fontId="2" fillId="0" borderId="16" xfId="235" applyNumberFormat="1" applyFont="1" applyFill="1" applyBorder="1" applyAlignment="1">
      <alignment horizontal="center" vertical="center" wrapText="1"/>
    </xf>
    <xf numFmtId="0" fontId="2" fillId="0" borderId="18" xfId="235" applyNumberFormat="1" applyFont="1" applyFill="1" applyBorder="1" applyAlignment="1">
      <alignment horizontal="left" vertical="center" wrapText="1"/>
    </xf>
    <xf numFmtId="0" fontId="66" fillId="0" borderId="0" xfId="0" applyFont="1"/>
    <xf numFmtId="3" fontId="3" fillId="25" borderId="3" xfId="0" applyNumberFormat="1" applyFont="1" applyFill="1" applyBorder="1" applyAlignment="1">
      <alignment horizontal="center" vertical="center" wrapText="1"/>
    </xf>
    <xf numFmtId="3" fontId="4" fillId="26" borderId="3" xfId="0" applyNumberFormat="1" applyFont="1" applyFill="1" applyBorder="1" applyAlignment="1">
      <alignment horizontal="center" vertical="center" wrapText="1"/>
    </xf>
    <xf numFmtId="180" fontId="3" fillId="25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80" fontId="3" fillId="26" borderId="3" xfId="0" applyNumberFormat="1" applyFont="1" applyFill="1" applyBorder="1" applyAlignment="1">
      <alignment horizontal="right" vertical="center" wrapText="1"/>
    </xf>
    <xf numFmtId="180" fontId="3" fillId="26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19" xfId="235" applyNumberFormat="1" applyFont="1" applyFill="1" applyBorder="1" applyAlignment="1">
      <alignment horizontal="center" vertical="center" wrapText="1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2" fillId="0" borderId="13" xfId="243" applyFont="1" applyFill="1" applyBorder="1" applyAlignment="1">
      <alignment horizontal="left" vertical="center" wrapText="1"/>
    </xf>
    <xf numFmtId="0" fontId="2" fillId="0" borderId="3" xfId="243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72" fillId="0" borderId="0" xfId="0" applyFont="1"/>
    <xf numFmtId="0" fontId="73" fillId="0" borderId="0" xfId="0" applyFont="1"/>
    <xf numFmtId="0" fontId="74" fillId="0" borderId="0" xfId="0" applyFont="1" applyFill="1" applyBorder="1" applyAlignment="1">
      <alignment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6" borderId="3" xfId="0" applyFont="1" applyFill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center" vertical="center"/>
    </xf>
    <xf numFmtId="0" fontId="63" fillId="0" borderId="0" xfId="0" applyFont="1" applyAlignment="1">
      <alignment horizontal="right" vertical="center"/>
    </xf>
    <xf numFmtId="0" fontId="63" fillId="0" borderId="0" xfId="0" applyFont="1" applyAlignment="1">
      <alignment horizontal="left" vertical="center" wrapText="1"/>
    </xf>
    <xf numFmtId="0" fontId="63" fillId="0" borderId="0" xfId="0" quotePrefix="1" applyFont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63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3" fillId="0" borderId="0" xfId="0" applyFont="1" applyAlignment="1">
      <alignment horizontal="center" vertical="center" wrapText="1"/>
    </xf>
    <xf numFmtId="0" fontId="63" fillId="0" borderId="3" xfId="0" applyFont="1" applyBorder="1" applyAlignment="1">
      <alignment vertical="center" wrapText="1"/>
    </xf>
    <xf numFmtId="0" fontId="63" fillId="0" borderId="3" xfId="0" applyFont="1" applyBorder="1" applyAlignment="1">
      <alignment horizontal="center" vertical="center"/>
    </xf>
    <xf numFmtId="0" fontId="63" fillId="0" borderId="3" xfId="0" applyFont="1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173" fontId="2" fillId="0" borderId="0" xfId="0" applyNumberFormat="1" applyFont="1" applyAlignment="1">
      <alignment horizontal="right" vertical="center" wrapText="1"/>
    </xf>
    <xf numFmtId="173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quotePrefix="1" applyFont="1" applyAlignment="1">
      <alignment horizontal="center"/>
    </xf>
    <xf numFmtId="173" fontId="4" fillId="0" borderId="0" xfId="0" applyNumberFormat="1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26" borderId="0" xfId="0" applyFont="1" applyFill="1" applyBorder="1" applyAlignment="1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 shrinkToFit="1"/>
    </xf>
    <xf numFmtId="0" fontId="2" fillId="0" borderId="3" xfId="0" quotePrefix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0" xfId="243" applyFont="1" applyAlignment="1">
      <alignment horizontal="left" vertical="center" wrapText="1"/>
    </xf>
    <xf numFmtId="0" fontId="3" fillId="0" borderId="0" xfId="243" applyFont="1" applyAlignment="1">
      <alignment horizontal="center" vertical="center"/>
    </xf>
    <xf numFmtId="173" fontId="3" fillId="0" borderId="0" xfId="243" applyNumberFormat="1" applyFont="1" applyAlignment="1">
      <alignment horizontal="center" vertical="center" wrapText="1"/>
    </xf>
    <xf numFmtId="173" fontId="3" fillId="0" borderId="0" xfId="243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2" fillId="0" borderId="0" xfId="243" applyFont="1" applyAlignment="1">
      <alignment horizontal="center" vertical="center" wrapText="1"/>
    </xf>
    <xf numFmtId="0" fontId="3" fillId="0" borderId="3" xfId="243" applyFont="1" applyBorder="1" applyAlignment="1">
      <alignment horizontal="center" vertical="center" wrapText="1"/>
    </xf>
    <xf numFmtId="0" fontId="2" fillId="0" borderId="3" xfId="243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3" fillId="0" borderId="3" xfId="243" applyFont="1" applyBorder="1" applyAlignment="1">
      <alignment horizontal="left" vertical="center" wrapText="1"/>
    </xf>
    <xf numFmtId="177" fontId="3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177" fontId="77" fillId="0" borderId="3" xfId="0" applyNumberFormat="1" applyFont="1" applyBorder="1" applyAlignment="1">
      <alignment horizontal="center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77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73" fontId="3" fillId="0" borderId="0" xfId="0" applyNumberFormat="1" applyFont="1" applyAlignment="1">
      <alignment wrapText="1"/>
    </xf>
    <xf numFmtId="177" fontId="63" fillId="0" borderId="3" xfId="0" applyNumberFormat="1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67" fillId="0" borderId="16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/>
    </xf>
    <xf numFmtId="0" fontId="67" fillId="0" borderId="0" xfId="0" applyFont="1" applyFill="1" applyBorder="1" applyAlignment="1">
      <alignment horizontal="center" vertical="center"/>
    </xf>
    <xf numFmtId="0" fontId="63" fillId="0" borderId="13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 wrapText="1"/>
    </xf>
    <xf numFmtId="0" fontId="63" fillId="0" borderId="20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left" vertical="center" wrapText="1"/>
    </xf>
    <xf numFmtId="0" fontId="67" fillId="0" borderId="0" xfId="0" applyFont="1" applyAlignment="1">
      <alignment horizontal="center" vertical="center"/>
    </xf>
    <xf numFmtId="0" fontId="6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4" fontId="63" fillId="0" borderId="3" xfId="0" applyNumberFormat="1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63" fillId="0" borderId="15" xfId="0" applyFont="1" applyBorder="1" applyAlignment="1">
      <alignment horizontal="left" vertical="center" wrapText="1"/>
    </xf>
    <xf numFmtId="0" fontId="63" fillId="0" borderId="14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68" fillId="0" borderId="0" xfId="0" applyFont="1" applyAlignment="1">
      <alignment horizontal="left" vertical="center" wrapText="1"/>
    </xf>
    <xf numFmtId="0" fontId="63" fillId="0" borderId="17" xfId="0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173" fontId="3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3" xfId="235" applyNumberFormat="1" applyFont="1" applyFill="1" applyBorder="1" applyAlignment="1">
      <alignment horizontal="center" vertical="center" wrapText="1"/>
    </xf>
    <xf numFmtId="0" fontId="2" fillId="0" borderId="19" xfId="235" applyNumberFormat="1" applyFont="1" applyFill="1" applyBorder="1" applyAlignment="1">
      <alignment horizontal="center" vertical="center" wrapText="1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63" fillId="0" borderId="15" xfId="0" applyFont="1" applyBorder="1" applyAlignment="1">
      <alignment horizontal="center" vertical="center" wrapText="1"/>
    </xf>
    <xf numFmtId="0" fontId="63" fillId="0" borderId="1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9" xfId="0" quotePrefix="1" applyFont="1" applyFill="1" applyBorder="1" applyAlignment="1">
      <alignment horizontal="left" vertical="center"/>
    </xf>
    <xf numFmtId="0" fontId="2" fillId="0" borderId="20" xfId="0" quotePrefix="1" applyFont="1" applyFill="1" applyBorder="1" applyAlignment="1">
      <alignment horizontal="left" vertical="center"/>
    </xf>
    <xf numFmtId="0" fontId="70" fillId="0" borderId="13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3" xfId="243" applyFont="1" applyFill="1" applyBorder="1" applyAlignment="1">
      <alignment horizontal="left" vertical="center" wrapText="1"/>
    </xf>
    <xf numFmtId="0" fontId="3" fillId="0" borderId="19" xfId="243" applyFont="1" applyFill="1" applyBorder="1" applyAlignment="1">
      <alignment horizontal="left" vertical="center" wrapText="1"/>
    </xf>
    <xf numFmtId="0" fontId="3" fillId="0" borderId="20" xfId="243" applyFont="1" applyFill="1" applyBorder="1" applyAlignment="1">
      <alignment horizontal="left" vertical="center" wrapText="1"/>
    </xf>
    <xf numFmtId="0" fontId="2" fillId="0" borderId="13" xfId="243" applyFont="1" applyFill="1" applyBorder="1" applyAlignment="1">
      <alignment horizontal="left" vertical="center" wrapText="1"/>
    </xf>
    <xf numFmtId="0" fontId="2" fillId="0" borderId="19" xfId="243" applyFont="1" applyFill="1" applyBorder="1" applyAlignment="1">
      <alignment horizontal="left" vertical="center" wrapText="1"/>
    </xf>
    <xf numFmtId="0" fontId="2" fillId="0" borderId="20" xfId="243" applyFont="1" applyFill="1" applyBorder="1" applyAlignment="1">
      <alignment horizontal="left" vertical="center" wrapText="1"/>
    </xf>
    <xf numFmtId="0" fontId="2" fillId="0" borderId="3" xfId="243" applyFont="1" applyFill="1" applyBorder="1" applyAlignment="1">
      <alignment horizontal="left" vertical="center" wrapText="1"/>
    </xf>
    <xf numFmtId="0" fontId="3" fillId="0" borderId="13" xfId="243" applyFont="1" applyFill="1" applyBorder="1" applyAlignment="1">
      <alignment horizontal="center" vertical="center"/>
    </xf>
    <xf numFmtId="0" fontId="3" fillId="0" borderId="19" xfId="243" applyFont="1" applyFill="1" applyBorder="1" applyAlignment="1">
      <alignment horizontal="center" vertical="center"/>
    </xf>
    <xf numFmtId="0" fontId="3" fillId="0" borderId="20" xfId="243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13" xfId="243" applyFont="1" applyFill="1" applyBorder="1" applyAlignment="1">
      <alignment horizontal="left" wrapText="1"/>
    </xf>
    <xf numFmtId="0" fontId="2" fillId="0" borderId="19" xfId="243" applyFont="1" applyFill="1" applyBorder="1" applyAlignment="1">
      <alignment horizontal="left" wrapText="1"/>
    </xf>
    <xf numFmtId="0" fontId="2" fillId="0" borderId="20" xfId="243" applyFont="1" applyFill="1" applyBorder="1" applyAlignment="1">
      <alignment horizontal="left" wrapText="1"/>
    </xf>
    <xf numFmtId="0" fontId="3" fillId="0" borderId="13" xfId="243" applyFont="1" applyFill="1" applyBorder="1" applyAlignment="1">
      <alignment horizontal="left" vertical="top" wrapText="1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15" xfId="243" applyFont="1" applyFill="1" applyBorder="1" applyAlignment="1">
      <alignment horizontal="center" vertical="center" wrapText="1"/>
    </xf>
    <xf numFmtId="0" fontId="3" fillId="0" borderId="14" xfId="243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 shrinkToFit="1"/>
    </xf>
    <xf numFmtId="0" fontId="3" fillId="0" borderId="1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2" fillId="0" borderId="0" xfId="243" applyFont="1" applyAlignment="1">
      <alignment horizontal="center" vertical="center" wrapText="1"/>
    </xf>
    <xf numFmtId="0" fontId="3" fillId="0" borderId="15" xfId="243" applyFont="1" applyBorder="1" applyAlignment="1">
      <alignment horizontal="center" vertical="center" wrapText="1"/>
    </xf>
    <xf numFmtId="0" fontId="3" fillId="0" borderId="24" xfId="243" applyFont="1" applyBorder="1" applyAlignment="1">
      <alignment horizontal="center" vertical="center" wrapText="1"/>
    </xf>
    <xf numFmtId="0" fontId="3" fillId="0" borderId="14" xfId="243" applyFont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24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 wrapText="1"/>
    </xf>
    <xf numFmtId="177" fontId="3" fillId="0" borderId="20" xfId="0" applyNumberFormat="1" applyFont="1" applyBorder="1" applyAlignment="1">
      <alignment horizontal="center" vertical="center" wrapText="1"/>
    </xf>
    <xf numFmtId="177" fontId="3" fillId="23" borderId="13" xfId="0" applyNumberFormat="1" applyFont="1" applyFill="1" applyBorder="1" applyAlignment="1">
      <alignment horizontal="center" vertical="center" wrapText="1"/>
    </xf>
    <xf numFmtId="177" fontId="3" fillId="23" borderId="2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vertical="center" wrapText="1"/>
    </xf>
    <xf numFmtId="49" fontId="3" fillId="0" borderId="19" xfId="0" applyNumberFormat="1" applyFont="1" applyBorder="1" applyAlignment="1">
      <alignment vertical="center" wrapText="1"/>
    </xf>
    <xf numFmtId="49" fontId="3" fillId="0" borderId="20" xfId="0" applyNumberFormat="1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left" vertical="center" wrapText="1"/>
    </xf>
    <xf numFmtId="3" fontId="2" fillId="0" borderId="19" xfId="0" applyNumberFormat="1" applyFont="1" applyBorder="1" applyAlignment="1">
      <alignment horizontal="left" vertical="center" wrapText="1"/>
    </xf>
    <xf numFmtId="3" fontId="2" fillId="0" borderId="20" xfId="0" applyNumberFormat="1" applyFont="1" applyBorder="1" applyAlignment="1">
      <alignment horizontal="left" vertical="center" wrapText="1"/>
    </xf>
    <xf numFmtId="177" fontId="0" fillId="0" borderId="3" xfId="0" applyNumberFormat="1" applyBorder="1" applyAlignment="1">
      <alignment horizontal="center" vertical="center" wrapText="1"/>
    </xf>
  </cellXfs>
  <cellStyles count="351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 2" xfId="289"/>
    <cellStyle name="Процентный 2 10" xfId="290"/>
    <cellStyle name="Процентный 2 11" xfId="291"/>
    <cellStyle name="Процентный 2 12" xfId="292"/>
    <cellStyle name="Процентный 2 13" xfId="293"/>
    <cellStyle name="Процентный 2 14" xfId="294"/>
    <cellStyle name="Процентный 2 15" xfId="295"/>
    <cellStyle name="Процентный 2 16" xfId="296"/>
    <cellStyle name="Процентный 2 2" xfId="297"/>
    <cellStyle name="Процентный 2 3" xfId="298"/>
    <cellStyle name="Процентный 2 4" xfId="299"/>
    <cellStyle name="Процентный 2 5" xfId="300"/>
    <cellStyle name="Процентный 2 6" xfId="301"/>
    <cellStyle name="Процентный 2 7" xfId="302"/>
    <cellStyle name="Процентный 2 8" xfId="303"/>
    <cellStyle name="Процентный 2 9" xfId="304"/>
    <cellStyle name="Процентный 3" xfId="305"/>
    <cellStyle name="Процентный 4" xfId="306"/>
    <cellStyle name="Процентный 4 2" xfId="307"/>
    <cellStyle name="Связанная ячейка 2" xfId="308"/>
    <cellStyle name="Связанная ячейка 3" xfId="309"/>
    <cellStyle name="Стиль 1" xfId="310"/>
    <cellStyle name="Стиль 1 2" xfId="311"/>
    <cellStyle name="Стиль 1 3" xfId="312"/>
    <cellStyle name="Стиль 1 4" xfId="313"/>
    <cellStyle name="Стиль 1 5" xfId="314"/>
    <cellStyle name="Стиль 1 6" xfId="315"/>
    <cellStyle name="Стиль 1 7" xfId="316"/>
    <cellStyle name="Текст предупреждения 2" xfId="317"/>
    <cellStyle name="Текст предупреждения 3" xfId="318"/>
    <cellStyle name="Тысячи [0]_1.62" xfId="319"/>
    <cellStyle name="Тысячи_1.62" xfId="320"/>
    <cellStyle name="Финансовый 2" xfId="321"/>
    <cellStyle name="Финансовый 2 10" xfId="322"/>
    <cellStyle name="Финансовый 2 11" xfId="323"/>
    <cellStyle name="Финансовый 2 12" xfId="324"/>
    <cellStyle name="Финансовый 2 13" xfId="325"/>
    <cellStyle name="Финансовый 2 14" xfId="326"/>
    <cellStyle name="Финансовый 2 15" xfId="327"/>
    <cellStyle name="Финансовый 2 16" xfId="328"/>
    <cellStyle name="Финансовый 2 17" xfId="329"/>
    <cellStyle name="Финансовый 2 2" xfId="330"/>
    <cellStyle name="Финансовый 2 3" xfId="331"/>
    <cellStyle name="Финансовый 2 4" xfId="332"/>
    <cellStyle name="Финансовый 2 5" xfId="333"/>
    <cellStyle name="Финансовый 2 6" xfId="334"/>
    <cellStyle name="Финансовый 2 7" xfId="335"/>
    <cellStyle name="Финансовый 2 8" xfId="336"/>
    <cellStyle name="Финансовый 2 9" xfId="337"/>
    <cellStyle name="Финансовый 3" xfId="338"/>
    <cellStyle name="Финансовый 3 2" xfId="339"/>
    <cellStyle name="Финансовый 4" xfId="340"/>
    <cellStyle name="Финансовый 4 2" xfId="341"/>
    <cellStyle name="Финансовый 4 3" xfId="342"/>
    <cellStyle name="Финансовый 5" xfId="343"/>
    <cellStyle name="Финансовый 6" xfId="344"/>
    <cellStyle name="Финансовый 7" xfId="345"/>
    <cellStyle name="Хороший 2" xfId="346"/>
    <cellStyle name="Хороший 3" xfId="347"/>
    <cellStyle name="числовой" xfId="348"/>
    <cellStyle name="Ю" xfId="349"/>
    <cellStyle name="Ю-FreeSet_10" xfId="3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87"/>
  <sheetViews>
    <sheetView tabSelected="1" topLeftCell="A4" zoomScale="70" zoomScaleNormal="70" zoomScaleSheetLayoutView="65" workbookViewId="0">
      <selection activeCell="L19" sqref="L19"/>
    </sheetView>
  </sheetViews>
  <sheetFormatPr defaultRowHeight="18.75"/>
  <cols>
    <col min="1" max="1" width="83.28515625" style="2" customWidth="1"/>
    <col min="2" max="2" width="10.85546875" style="10" customWidth="1"/>
    <col min="3" max="5" width="23" style="10" customWidth="1"/>
    <col min="6" max="6" width="23" style="2" customWidth="1"/>
    <col min="7" max="8" width="24.85546875" style="2" customWidth="1"/>
    <col min="9" max="9" width="24.5703125" style="2" customWidth="1"/>
    <col min="10" max="10" width="26.140625" style="2" customWidth="1"/>
    <col min="11" max="11" width="9.140625" style="2"/>
    <col min="12" max="12" width="10.5703125" style="2" customWidth="1"/>
    <col min="13" max="16384" width="9.140625" style="2"/>
  </cols>
  <sheetData>
    <row r="1" spans="1:10" ht="18" customHeight="1">
      <c r="A1" s="143"/>
      <c r="B1" s="144"/>
      <c r="C1" s="144"/>
      <c r="D1" s="144"/>
      <c r="E1" s="144"/>
      <c r="F1" s="145"/>
      <c r="G1" s="98" t="s">
        <v>399</v>
      </c>
      <c r="H1" s="145"/>
      <c r="I1" s="145"/>
      <c r="J1" s="145"/>
    </row>
    <row r="2" spans="1:10" ht="18" customHeight="1">
      <c r="A2" s="143"/>
      <c r="B2" s="144"/>
      <c r="C2" s="144"/>
      <c r="D2" s="144"/>
      <c r="E2" s="144"/>
      <c r="F2" s="145"/>
      <c r="G2" s="146" t="s">
        <v>400</v>
      </c>
      <c r="H2" s="146"/>
      <c r="I2" s="146"/>
      <c r="J2" s="145"/>
    </row>
    <row r="3" spans="1:10" ht="18" customHeight="1">
      <c r="A3" s="222"/>
      <c r="B3" s="222"/>
      <c r="C3" s="147"/>
      <c r="D3" s="143"/>
      <c r="E3" s="143"/>
      <c r="F3" s="143"/>
      <c r="G3" s="98" t="s">
        <v>401</v>
      </c>
      <c r="H3" s="146"/>
      <c r="I3" s="146"/>
      <c r="J3" s="146"/>
    </row>
    <row r="4" spans="1:10" ht="15" customHeight="1">
      <c r="A4" s="210"/>
      <c r="B4" s="210"/>
      <c r="C4" s="147"/>
      <c r="D4" s="143"/>
      <c r="E4" s="143"/>
      <c r="F4" s="143"/>
      <c r="G4" s="210"/>
      <c r="H4" s="210"/>
      <c r="I4" s="210"/>
      <c r="J4" s="210"/>
    </row>
    <row r="5" spans="1:10" ht="18" hidden="1" customHeight="1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8" hidden="1" customHeight="1">
      <c r="A6" s="222"/>
      <c r="B6" s="226"/>
      <c r="C6" s="143"/>
      <c r="D6" s="148"/>
      <c r="E6" s="148"/>
      <c r="F6" s="148"/>
      <c r="G6" s="143"/>
      <c r="H6" s="143"/>
      <c r="I6" s="149"/>
      <c r="J6" s="149"/>
    </row>
    <row r="7" spans="1:10" ht="18" hidden="1" customHeight="1">
      <c r="A7" s="146"/>
      <c r="B7" s="147"/>
      <c r="C7" s="147"/>
      <c r="D7" s="148"/>
      <c r="E7" s="148"/>
      <c r="F7" s="148"/>
      <c r="G7" s="145"/>
      <c r="H7" s="145"/>
      <c r="I7" s="146"/>
      <c r="J7" s="146"/>
    </row>
    <row r="8" spans="1:10" ht="18" hidden="1" customHeight="1">
      <c r="A8" s="147"/>
      <c r="B8" s="147"/>
      <c r="C8" s="147"/>
      <c r="D8" s="146"/>
      <c r="E8" s="146"/>
      <c r="F8" s="146"/>
      <c r="G8" s="145"/>
      <c r="H8" s="145"/>
      <c r="I8" s="145"/>
      <c r="J8" s="145"/>
    </row>
    <row r="9" spans="1:10" ht="18" customHeight="1">
      <c r="A9" s="147"/>
      <c r="B9" s="147"/>
      <c r="C9" s="147"/>
      <c r="D9" s="146"/>
      <c r="E9" s="146"/>
      <c r="F9" s="146"/>
      <c r="G9" s="145"/>
      <c r="H9" s="145"/>
      <c r="I9" s="145"/>
      <c r="J9" s="145"/>
    </row>
    <row r="10" spans="1:10" ht="18" customHeight="1">
      <c r="A10" s="150"/>
      <c r="B10" s="143"/>
      <c r="C10" s="143"/>
      <c r="D10" s="143"/>
      <c r="E10" s="151"/>
      <c r="F10" s="152"/>
      <c r="G10" s="225" t="s">
        <v>0</v>
      </c>
      <c r="H10" s="225"/>
      <c r="I10" s="225"/>
      <c r="J10" s="225"/>
    </row>
    <row r="11" spans="1:10" ht="18" customHeight="1">
      <c r="A11" s="150"/>
      <c r="B11" s="143"/>
      <c r="C11" s="143"/>
      <c r="D11" s="143"/>
      <c r="E11" s="151"/>
      <c r="F11" s="152"/>
      <c r="G11" s="146"/>
      <c r="H11" s="146"/>
      <c r="I11" s="146"/>
      <c r="J11" s="146"/>
    </row>
    <row r="12" spans="1:10" ht="18" customHeight="1">
      <c r="A12" s="210"/>
      <c r="B12" s="227"/>
      <c r="C12" s="149"/>
      <c r="D12" s="149"/>
      <c r="E12" s="143"/>
      <c r="F12" s="143"/>
      <c r="G12" s="228" t="s">
        <v>402</v>
      </c>
      <c r="H12" s="228"/>
      <c r="I12" s="228"/>
      <c r="J12" s="228"/>
    </row>
    <row r="13" spans="1:10" ht="18" customHeight="1">
      <c r="A13" s="203"/>
      <c r="B13" s="203"/>
      <c r="C13" s="203"/>
      <c r="D13" s="203"/>
      <c r="E13" s="147"/>
      <c r="F13" s="148"/>
      <c r="G13" s="224" t="s">
        <v>1</v>
      </c>
      <c r="H13" s="224"/>
      <c r="I13" s="224"/>
      <c r="J13" s="224"/>
    </row>
    <row r="14" spans="1:10" ht="18" customHeight="1">
      <c r="A14" s="146"/>
      <c r="B14" s="146"/>
      <c r="C14" s="146"/>
      <c r="D14" s="146"/>
      <c r="E14" s="147"/>
      <c r="F14" s="148"/>
      <c r="G14" s="146"/>
      <c r="H14" s="146"/>
      <c r="I14" s="146"/>
      <c r="J14" s="146"/>
    </row>
    <row r="15" spans="1:10" ht="18" customHeight="1">
      <c r="A15" s="210"/>
      <c r="B15" s="227"/>
      <c r="C15" s="210"/>
      <c r="D15" s="227"/>
      <c r="E15" s="147"/>
      <c r="F15" s="148"/>
      <c r="G15" s="202" t="s">
        <v>460</v>
      </c>
      <c r="H15" s="202" t="s">
        <v>461</v>
      </c>
      <c r="I15" s="153"/>
      <c r="J15" s="153"/>
    </row>
    <row r="16" spans="1:10" ht="18" customHeight="1">
      <c r="A16" s="149"/>
      <c r="B16" s="154"/>
      <c r="C16" s="149"/>
      <c r="D16" s="154"/>
      <c r="E16" s="147"/>
      <c r="F16" s="148"/>
      <c r="G16" s="223"/>
      <c r="H16" s="223"/>
      <c r="I16" s="223"/>
      <c r="J16" s="223"/>
    </row>
    <row r="17" spans="1:10" ht="18" customHeight="1">
      <c r="A17" s="149"/>
      <c r="B17" s="154"/>
      <c r="C17" s="149"/>
      <c r="D17" s="154"/>
      <c r="E17" s="147"/>
      <c r="F17" s="148"/>
      <c r="G17" s="149"/>
      <c r="H17" s="149"/>
      <c r="I17" s="149"/>
      <c r="J17" s="149"/>
    </row>
    <row r="18" spans="1:10" ht="18" customHeight="1">
      <c r="A18" s="149"/>
      <c r="B18" s="154"/>
      <c r="C18" s="149"/>
      <c r="D18" s="154"/>
      <c r="E18" s="147"/>
      <c r="F18" s="148"/>
      <c r="G18" s="155"/>
      <c r="H18" s="155"/>
      <c r="I18" s="155"/>
      <c r="J18" s="155"/>
    </row>
    <row r="19" spans="1:10" ht="43.5" customHeight="1">
      <c r="A19" s="210"/>
      <c r="B19" s="210"/>
      <c r="C19" s="210"/>
      <c r="D19" s="210"/>
      <c r="E19" s="148"/>
      <c r="F19" s="148"/>
      <c r="G19" s="205" t="s">
        <v>2</v>
      </c>
      <c r="H19" s="207"/>
      <c r="I19" s="213" t="s">
        <v>3</v>
      </c>
      <c r="J19" s="213"/>
    </row>
    <row r="20" spans="1:10" ht="28.5" customHeight="1">
      <c r="A20" s="208" t="s">
        <v>4</v>
      </c>
      <c r="B20" s="213" t="s">
        <v>414</v>
      </c>
      <c r="C20" s="213"/>
      <c r="D20" s="213"/>
      <c r="E20" s="213"/>
      <c r="F20" s="213"/>
      <c r="G20" s="214" t="s">
        <v>5</v>
      </c>
      <c r="H20" s="250">
        <v>42081684</v>
      </c>
      <c r="I20" s="211" t="s">
        <v>6</v>
      </c>
      <c r="J20" s="212"/>
    </row>
    <row r="21" spans="1:10" ht="28.5" customHeight="1">
      <c r="A21" s="208"/>
      <c r="B21" s="213"/>
      <c r="C21" s="213"/>
      <c r="D21" s="213"/>
      <c r="E21" s="213"/>
      <c r="F21" s="213"/>
      <c r="G21" s="215"/>
      <c r="H21" s="251"/>
      <c r="I21" s="211"/>
      <c r="J21" s="213"/>
    </row>
    <row r="22" spans="1:10" ht="28.5" customHeight="1">
      <c r="A22" s="156" t="s">
        <v>7</v>
      </c>
      <c r="B22" s="205" t="s">
        <v>415</v>
      </c>
      <c r="C22" s="206"/>
      <c r="D22" s="206"/>
      <c r="E22" s="206"/>
      <c r="F22" s="207"/>
      <c r="G22" s="156" t="s">
        <v>8</v>
      </c>
      <c r="H22" s="141">
        <v>150</v>
      </c>
      <c r="I22" s="211" t="s">
        <v>6</v>
      </c>
      <c r="J22" s="212"/>
    </row>
    <row r="23" spans="1:10" ht="28.5" customHeight="1">
      <c r="A23" s="156" t="s">
        <v>9</v>
      </c>
      <c r="B23" s="205" t="s">
        <v>416</v>
      </c>
      <c r="C23" s="206"/>
      <c r="D23" s="206"/>
      <c r="E23" s="206"/>
      <c r="F23" s="207"/>
      <c r="G23" s="156" t="s">
        <v>10</v>
      </c>
      <c r="H23" s="156"/>
      <c r="I23" s="211"/>
      <c r="J23" s="213"/>
    </row>
    <row r="24" spans="1:10" ht="28.5" customHeight="1">
      <c r="A24" s="156" t="s">
        <v>11</v>
      </c>
      <c r="B24" s="205" t="s">
        <v>417</v>
      </c>
      <c r="C24" s="206"/>
      <c r="D24" s="206"/>
      <c r="E24" s="206"/>
      <c r="F24" s="207"/>
      <c r="G24" s="156" t="s">
        <v>12</v>
      </c>
      <c r="H24" s="141" t="s">
        <v>418</v>
      </c>
      <c r="I24" s="211" t="s">
        <v>6</v>
      </c>
      <c r="J24" s="241"/>
    </row>
    <row r="25" spans="1:10" ht="28.5" customHeight="1">
      <c r="A25" s="156" t="s">
        <v>13</v>
      </c>
      <c r="B25" s="205" t="s">
        <v>419</v>
      </c>
      <c r="C25" s="206"/>
      <c r="D25" s="206"/>
      <c r="E25" s="206"/>
      <c r="F25" s="206"/>
      <c r="G25" s="206"/>
      <c r="H25" s="207"/>
      <c r="I25" s="211"/>
      <c r="J25" s="242"/>
    </row>
    <row r="26" spans="1:10" ht="28.5" customHeight="1">
      <c r="A26" s="156" t="s">
        <v>14</v>
      </c>
      <c r="B26" s="205" t="s">
        <v>420</v>
      </c>
      <c r="C26" s="206"/>
      <c r="D26" s="206"/>
      <c r="E26" s="206"/>
      <c r="F26" s="206"/>
      <c r="G26" s="206"/>
      <c r="H26" s="207"/>
      <c r="I26" s="211" t="s">
        <v>6</v>
      </c>
      <c r="J26" s="243"/>
    </row>
    <row r="27" spans="1:10" ht="28.5" customHeight="1">
      <c r="A27" s="156" t="s">
        <v>15</v>
      </c>
      <c r="B27" s="205"/>
      <c r="C27" s="206"/>
      <c r="D27" s="206"/>
      <c r="E27" s="206"/>
      <c r="F27" s="206"/>
      <c r="G27" s="206"/>
      <c r="H27" s="207"/>
      <c r="I27" s="211"/>
      <c r="J27" s="243"/>
    </row>
    <row r="28" spans="1:10" ht="28.5" customHeight="1">
      <c r="A28" s="156" t="s">
        <v>16</v>
      </c>
      <c r="B28" s="205">
        <v>139</v>
      </c>
      <c r="C28" s="206"/>
      <c r="D28" s="206"/>
      <c r="E28" s="206"/>
      <c r="F28" s="206"/>
      <c r="G28" s="206"/>
      <c r="H28" s="207"/>
      <c r="I28" s="211" t="s">
        <v>6</v>
      </c>
      <c r="J28" s="243"/>
    </row>
    <row r="29" spans="1:10" ht="28.5" customHeight="1">
      <c r="A29" s="156" t="s">
        <v>17</v>
      </c>
      <c r="B29" s="205" t="s">
        <v>421</v>
      </c>
      <c r="C29" s="206"/>
      <c r="D29" s="206"/>
      <c r="E29" s="206"/>
      <c r="F29" s="206"/>
      <c r="G29" s="206"/>
      <c r="H29" s="207"/>
      <c r="I29" s="211"/>
      <c r="J29" s="243"/>
    </row>
    <row r="30" spans="1:10" ht="28.5" customHeight="1">
      <c r="A30" s="156" t="s">
        <v>18</v>
      </c>
      <c r="B30" s="205" t="s">
        <v>422</v>
      </c>
      <c r="C30" s="206"/>
      <c r="D30" s="206"/>
      <c r="E30" s="206"/>
      <c r="F30" s="206"/>
      <c r="G30" s="207"/>
      <c r="H30" s="208" t="s">
        <v>19</v>
      </c>
      <c r="I30" s="208"/>
      <c r="J30" s="157" t="s">
        <v>423</v>
      </c>
    </row>
    <row r="31" spans="1:10" ht="28.5" customHeight="1">
      <c r="A31" s="156" t="s">
        <v>20</v>
      </c>
      <c r="B31" s="205" t="s">
        <v>457</v>
      </c>
      <c r="C31" s="206"/>
      <c r="D31" s="206"/>
      <c r="E31" s="206"/>
      <c r="F31" s="206"/>
      <c r="G31" s="207"/>
      <c r="H31" s="208" t="s">
        <v>21</v>
      </c>
      <c r="I31" s="208"/>
      <c r="J31" s="158"/>
    </row>
    <row r="32" spans="1:10" ht="18.75" customHeight="1">
      <c r="A32" s="74"/>
      <c r="B32" s="74"/>
      <c r="C32" s="74"/>
      <c r="D32" s="74"/>
      <c r="E32" s="74"/>
      <c r="F32" s="74"/>
      <c r="G32" s="74"/>
      <c r="H32" s="73"/>
      <c r="I32" s="36"/>
      <c r="J32" s="37"/>
    </row>
    <row r="33" spans="1:10" ht="18.95" customHeight="1">
      <c r="B33" s="126"/>
      <c r="C33" s="126"/>
      <c r="D33" s="126"/>
      <c r="E33" s="126"/>
    </row>
    <row r="34" spans="1:10" ht="24" customHeight="1">
      <c r="A34" s="209" t="s">
        <v>22</v>
      </c>
      <c r="B34" s="209"/>
      <c r="C34" s="209"/>
      <c r="D34" s="209"/>
      <c r="E34" s="209"/>
      <c r="F34" s="209"/>
      <c r="G34" s="209"/>
      <c r="H34" s="209"/>
      <c r="I34" s="209"/>
      <c r="J34" s="209"/>
    </row>
    <row r="35" spans="1:10" ht="18" customHeight="1">
      <c r="A35" s="209" t="s">
        <v>424</v>
      </c>
      <c r="B35" s="209"/>
      <c r="C35" s="209"/>
      <c r="D35" s="209"/>
      <c r="E35" s="209"/>
      <c r="F35" s="209"/>
      <c r="G35" s="209"/>
      <c r="H35" s="209"/>
      <c r="I35" s="209"/>
      <c r="J35" s="209"/>
    </row>
    <row r="36" spans="1:10" ht="18" customHeight="1">
      <c r="A36" s="204" t="s">
        <v>23</v>
      </c>
      <c r="B36" s="204"/>
      <c r="C36" s="204"/>
      <c r="D36" s="204"/>
      <c r="E36" s="204"/>
      <c r="F36" s="204"/>
      <c r="G36" s="204"/>
      <c r="H36" s="204"/>
      <c r="I36" s="204"/>
      <c r="J36" s="204"/>
    </row>
    <row r="37" spans="1:10" ht="13.5" customHeight="1">
      <c r="B37" s="11"/>
      <c r="C37" s="3"/>
      <c r="D37" s="11"/>
      <c r="E37" s="11"/>
      <c r="F37" s="11"/>
      <c r="G37" s="11"/>
      <c r="H37" s="11"/>
      <c r="I37" s="11"/>
      <c r="J37" s="11"/>
    </row>
    <row r="38" spans="1:10" ht="31.5" customHeight="1">
      <c r="A38" s="216" t="s">
        <v>24</v>
      </c>
      <c r="B38" s="233" t="s">
        <v>25</v>
      </c>
      <c r="C38" s="218" t="s">
        <v>26</v>
      </c>
      <c r="D38" s="218" t="s">
        <v>27</v>
      </c>
      <c r="E38" s="220" t="s">
        <v>28</v>
      </c>
      <c r="F38" s="233" t="s">
        <v>29</v>
      </c>
      <c r="G38" s="247" t="s">
        <v>30</v>
      </c>
      <c r="H38" s="248"/>
      <c r="I38" s="248"/>
      <c r="J38" s="249"/>
    </row>
    <row r="39" spans="1:10" ht="54.75" customHeight="1">
      <c r="A39" s="216"/>
      <c r="B39" s="233"/>
      <c r="C39" s="219"/>
      <c r="D39" s="219"/>
      <c r="E39" s="221"/>
      <c r="F39" s="233"/>
      <c r="G39" s="109" t="s">
        <v>31</v>
      </c>
      <c r="H39" s="109" t="s">
        <v>32</v>
      </c>
      <c r="I39" s="109" t="s">
        <v>33</v>
      </c>
      <c r="J39" s="109" t="s">
        <v>34</v>
      </c>
    </row>
    <row r="40" spans="1:10" ht="20.100000000000001" customHeight="1">
      <c r="A40" s="112">
        <v>1</v>
      </c>
      <c r="B40" s="109">
        <v>2</v>
      </c>
      <c r="C40" s="109">
        <v>3</v>
      </c>
      <c r="D40" s="109">
        <v>4</v>
      </c>
      <c r="E40" s="109">
        <v>5</v>
      </c>
      <c r="F40" s="109">
        <v>6</v>
      </c>
      <c r="G40" s="109">
        <v>7</v>
      </c>
      <c r="H40" s="109">
        <v>8</v>
      </c>
      <c r="I40" s="109">
        <v>9</v>
      </c>
      <c r="J40" s="109">
        <v>10</v>
      </c>
    </row>
    <row r="41" spans="1:10" ht="24.95" customHeight="1">
      <c r="A41" s="239" t="s">
        <v>35</v>
      </c>
      <c r="B41" s="239"/>
      <c r="C41" s="239"/>
      <c r="D41" s="239"/>
      <c r="E41" s="239"/>
      <c r="F41" s="239"/>
      <c r="G41" s="239"/>
      <c r="H41" s="239"/>
      <c r="I41" s="239"/>
      <c r="J41" s="239"/>
    </row>
    <row r="42" spans="1:10" ht="18.75" customHeight="1">
      <c r="A42" s="20" t="s">
        <v>36</v>
      </c>
      <c r="B42" s="39">
        <v>1000</v>
      </c>
      <c r="C42" s="32">
        <f>'I. Інф. до фін.плану'!C11</f>
        <v>55032</v>
      </c>
      <c r="D42" s="32">
        <f>'I. Інф. до фін.плану'!D11</f>
        <v>57600</v>
      </c>
      <c r="E42" s="32">
        <f>'I. Інф. до фін.плану'!E11</f>
        <v>58187</v>
      </c>
      <c r="F42" s="32">
        <f>'I. Інф. до фін.плану'!F11</f>
        <v>58500</v>
      </c>
      <c r="G42" s="31">
        <v>61425</v>
      </c>
      <c r="H42" s="31">
        <v>64496</v>
      </c>
      <c r="I42" s="31">
        <v>67721</v>
      </c>
      <c r="J42" s="31">
        <v>71107</v>
      </c>
    </row>
    <row r="43" spans="1:10" ht="18.75" customHeight="1">
      <c r="A43" s="20" t="s">
        <v>37</v>
      </c>
      <c r="B43" s="112">
        <v>1010</v>
      </c>
      <c r="C43" s="32">
        <f>'I. Інф. до фін.плану'!C12</f>
        <v>-58904</v>
      </c>
      <c r="D43" s="32">
        <f>'I. Інф. до фін.плану'!D12</f>
        <v>-64893</v>
      </c>
      <c r="E43" s="32">
        <f>'I. Інф. до фін.плану'!E12</f>
        <v>-63938</v>
      </c>
      <c r="F43" s="32">
        <f>'I. Інф. до фін.плану'!F12</f>
        <v>-65131</v>
      </c>
      <c r="G43" s="31">
        <v>-69039</v>
      </c>
      <c r="H43" s="31">
        <v>-73181</v>
      </c>
      <c r="I43" s="31">
        <v>-77572</v>
      </c>
      <c r="J43" s="31">
        <v>-82226</v>
      </c>
    </row>
    <row r="44" spans="1:10" ht="18.75" customHeight="1">
      <c r="A44" s="21" t="s">
        <v>38</v>
      </c>
      <c r="B44" s="110">
        <v>1020</v>
      </c>
      <c r="C44" s="32">
        <f t="shared" ref="C44:E44" si="0">SUM(C42,C43)</f>
        <v>-3872</v>
      </c>
      <c r="D44" s="32">
        <f t="shared" si="0"/>
        <v>-7293</v>
      </c>
      <c r="E44" s="32">
        <f t="shared" si="0"/>
        <v>-5751</v>
      </c>
      <c r="F44" s="32">
        <f>SUM(F42,F43)</f>
        <v>-6631</v>
      </c>
      <c r="G44" s="32">
        <f t="shared" ref="G44:J44" si="1">SUM(G42,G43)</f>
        <v>-7614</v>
      </c>
      <c r="H44" s="32">
        <f t="shared" si="1"/>
        <v>-8685</v>
      </c>
      <c r="I44" s="32">
        <f t="shared" si="1"/>
        <v>-9851</v>
      </c>
      <c r="J44" s="32">
        <f t="shared" si="1"/>
        <v>-11119</v>
      </c>
    </row>
    <row r="45" spans="1:10" ht="18.75" customHeight="1">
      <c r="A45" s="22" t="s">
        <v>39</v>
      </c>
      <c r="B45" s="110">
        <v>1300</v>
      </c>
      <c r="C45" s="32">
        <f>'I. Інф. до фін.плану'!C88</f>
        <v>1345</v>
      </c>
      <c r="D45" s="32">
        <f>'I. Інф. до фін.плану'!D88</f>
        <v>-331</v>
      </c>
      <c r="E45" s="32">
        <f>'I. Інф. до фін.плану'!E88</f>
        <v>1293</v>
      </c>
      <c r="F45" s="32">
        <f>'I. Інф. до фін.плану'!F88</f>
        <v>866</v>
      </c>
      <c r="G45" s="78" t="s">
        <v>40</v>
      </c>
      <c r="H45" s="78" t="s">
        <v>40</v>
      </c>
      <c r="I45" s="78" t="s">
        <v>40</v>
      </c>
      <c r="J45" s="78" t="s">
        <v>40</v>
      </c>
    </row>
    <row r="46" spans="1:10" ht="18.75" customHeight="1">
      <c r="A46" s="12" t="s">
        <v>41</v>
      </c>
      <c r="B46" s="40">
        <v>1200</v>
      </c>
      <c r="C46" s="32">
        <f>'I. Інф. до фін.плану'!C82</f>
        <v>1284</v>
      </c>
      <c r="D46" s="32">
        <f>'I. Інф. до фін.плану'!D82</f>
        <v>29</v>
      </c>
      <c r="E46" s="32">
        <f>'I. Інф. до фін.плану'!E82</f>
        <v>1056</v>
      </c>
      <c r="F46" s="32">
        <f>'I. Інф. до фін.плану'!F82</f>
        <v>1116</v>
      </c>
      <c r="G46" s="200">
        <v>1149</v>
      </c>
      <c r="H46" s="200">
        <v>1183</v>
      </c>
      <c r="I46" s="200">
        <v>1218</v>
      </c>
      <c r="J46" s="200">
        <v>1254</v>
      </c>
    </row>
    <row r="47" spans="1:10" ht="24" customHeight="1">
      <c r="A47" s="217" t="s">
        <v>42</v>
      </c>
      <c r="B47" s="217"/>
      <c r="C47" s="217"/>
      <c r="D47" s="217"/>
      <c r="E47" s="217"/>
      <c r="F47" s="217"/>
      <c r="G47" s="217"/>
      <c r="H47" s="217"/>
      <c r="I47" s="217"/>
      <c r="J47" s="217"/>
    </row>
    <row r="48" spans="1:10" ht="18.75" customHeight="1">
      <c r="A48" s="43" t="s">
        <v>43</v>
      </c>
      <c r="B48" s="112">
        <v>2111</v>
      </c>
      <c r="C48" s="32">
        <f>'ІІ. Розп. ч.п. та розр. з бюд.'!F27</f>
        <v>0</v>
      </c>
      <c r="D48" s="32">
        <f>'ІІ. Розп. ч.п. та розр. з бюд.'!G27</f>
        <v>0</v>
      </c>
      <c r="E48" s="32">
        <f>'ІІ. Розп. ч.п. та розр. з бюд.'!H27</f>
        <v>0</v>
      </c>
      <c r="F48" s="32">
        <f>'ІІ. Розп. ч.п. та розр. з бюд.'!I27</f>
        <v>0</v>
      </c>
      <c r="G48" s="23" t="s">
        <v>40</v>
      </c>
      <c r="H48" s="23" t="s">
        <v>40</v>
      </c>
      <c r="I48" s="23" t="s">
        <v>40</v>
      </c>
      <c r="J48" s="23" t="s">
        <v>40</v>
      </c>
    </row>
    <row r="49" spans="1:10" ht="37.5" customHeight="1">
      <c r="A49" s="43" t="s">
        <v>44</v>
      </c>
      <c r="B49" s="112">
        <v>2112</v>
      </c>
      <c r="C49" s="32">
        <f>'ІІ. Розп. ч.п. та розр. з бюд.'!F28</f>
        <v>77</v>
      </c>
      <c r="D49" s="32">
        <f>'ІІ. Розп. ч.п. та розр. з бюд.'!G28</f>
        <v>86</v>
      </c>
      <c r="E49" s="32">
        <f>'ІІ. Розп. ч.п. та розр. з бюд.'!H28</f>
        <v>86</v>
      </c>
      <c r="F49" s="32">
        <f>'ІІ. Розп. ч.п. та розр. з бюд.'!I28</f>
        <v>89</v>
      </c>
      <c r="G49" s="23" t="s">
        <v>40</v>
      </c>
      <c r="H49" s="23" t="s">
        <v>40</v>
      </c>
      <c r="I49" s="23" t="s">
        <v>40</v>
      </c>
      <c r="J49" s="23" t="s">
        <v>40</v>
      </c>
    </row>
    <row r="50" spans="1:10" ht="37.5" customHeight="1">
      <c r="A50" s="44" t="s">
        <v>45</v>
      </c>
      <c r="B50" s="14">
        <v>2113</v>
      </c>
      <c r="C50" s="33" t="str">
        <f>'ІІ. Розп. ч.п. та розр. з бюд.'!F29</f>
        <v>(    )</v>
      </c>
      <c r="D50" s="33" t="str">
        <f>'ІІ. Розп. ч.п. та розр. з бюд.'!G29</f>
        <v>(    )</v>
      </c>
      <c r="E50" s="33" t="str">
        <f>'ІІ. Розп. ч.п. та розр. з бюд.'!H29</f>
        <v>(    )</v>
      </c>
      <c r="F50" s="33">
        <f>'ІІ. Розп. ч.п. та розр. з бюд.'!I29</f>
        <v>0</v>
      </c>
      <c r="G50" s="23" t="s">
        <v>40</v>
      </c>
      <c r="H50" s="23" t="s">
        <v>40</v>
      </c>
      <c r="I50" s="23" t="s">
        <v>40</v>
      </c>
      <c r="J50" s="23" t="s">
        <v>40</v>
      </c>
    </row>
    <row r="51" spans="1:10" ht="37.5" customHeight="1">
      <c r="A51" s="44" t="s">
        <v>46</v>
      </c>
      <c r="B51" s="14">
        <v>2131</v>
      </c>
      <c r="C51" s="32">
        <f>'ІІ. Розп. ч.п. та розр. з бюд.'!F41</f>
        <v>0</v>
      </c>
      <c r="D51" s="32">
        <f>'ІІ. Розп. ч.п. та розр. з бюд.'!G41</f>
        <v>0</v>
      </c>
      <c r="E51" s="32">
        <f>'ІІ. Розп. ч.п. та розр. з бюд.'!H41</f>
        <v>0</v>
      </c>
      <c r="F51" s="32">
        <f>'ІІ. Розп. ч.п. та розр. з бюд.'!I41</f>
        <v>0</v>
      </c>
      <c r="G51" s="23" t="s">
        <v>40</v>
      </c>
      <c r="H51" s="23" t="s">
        <v>40</v>
      </c>
      <c r="I51" s="23" t="s">
        <v>40</v>
      </c>
      <c r="J51" s="23" t="s">
        <v>40</v>
      </c>
    </row>
    <row r="52" spans="1:10" ht="63" customHeight="1">
      <c r="A52" s="44" t="s">
        <v>47</v>
      </c>
      <c r="B52" s="14">
        <v>2132</v>
      </c>
      <c r="C52" s="32">
        <f>'ІІ. Розп. ч.п. та розр. з бюд.'!F42</f>
        <v>0</v>
      </c>
      <c r="D52" s="32">
        <f>'ІІ. Розп. ч.п. та розр. з бюд.'!G42</f>
        <v>0</v>
      </c>
      <c r="E52" s="32">
        <f>'ІІ. Розп. ч.п. та розр. з бюд.'!H42</f>
        <v>0</v>
      </c>
      <c r="F52" s="32">
        <f>'ІІ. Розп. ч.п. та розр. з бюд.'!I42</f>
        <v>0</v>
      </c>
      <c r="G52" s="23" t="s">
        <v>40</v>
      </c>
      <c r="H52" s="23" t="s">
        <v>40</v>
      </c>
      <c r="I52" s="23" t="s">
        <v>40</v>
      </c>
      <c r="J52" s="23" t="s">
        <v>40</v>
      </c>
    </row>
    <row r="53" spans="1:10" ht="25.15" customHeight="1">
      <c r="A53" s="42" t="s">
        <v>48</v>
      </c>
      <c r="B53" s="29">
        <v>2200</v>
      </c>
      <c r="C53" s="32">
        <f>'ІІ. Розп. ч.п. та розр. з бюд.'!F49</f>
        <v>16429</v>
      </c>
      <c r="D53" s="32">
        <f>'ІІ. Розп. ч.п. та розр. з бюд.'!G49</f>
        <v>16512</v>
      </c>
      <c r="E53" s="32">
        <f>'ІІ. Розп. ч.п. та розр. з бюд.'!H49</f>
        <v>17869</v>
      </c>
      <c r="F53" s="32">
        <f>'ІІ. Розп. ч.п. та розр. з бюд.'!I49</f>
        <v>18659</v>
      </c>
      <c r="G53" s="31">
        <v>19965</v>
      </c>
      <c r="H53" s="31">
        <v>21363</v>
      </c>
      <c r="I53" s="31">
        <v>22858</v>
      </c>
      <c r="J53" s="31">
        <v>23544</v>
      </c>
    </row>
    <row r="54" spans="1:10" ht="24.95" customHeight="1">
      <c r="A54" s="244" t="s">
        <v>49</v>
      </c>
      <c r="B54" s="245"/>
      <c r="C54" s="245"/>
      <c r="D54" s="245"/>
      <c r="E54" s="245"/>
      <c r="F54" s="245"/>
      <c r="G54" s="245"/>
      <c r="H54" s="245"/>
      <c r="I54" s="245"/>
      <c r="J54" s="246"/>
    </row>
    <row r="55" spans="1:10" s="4" customFormat="1" ht="20.100000000000001" customHeight="1">
      <c r="A55" s="18" t="s">
        <v>50</v>
      </c>
      <c r="B55" s="8">
        <v>4000</v>
      </c>
      <c r="C55" s="32">
        <f>'ІV кап. інвеат. V кред. '!F11</f>
        <v>22683.1</v>
      </c>
      <c r="D55" s="32">
        <f>'ІV кап. інвеат. V кред. '!G11</f>
        <v>8200</v>
      </c>
      <c r="E55" s="32">
        <f>'ІV кап. інвеат. V кред. '!H11</f>
        <v>34708.699999999997</v>
      </c>
      <c r="F55" s="32">
        <f>'ІV кап. інвеат. V кред. '!I11</f>
        <v>12227</v>
      </c>
      <c r="G55" s="31">
        <v>12838</v>
      </c>
      <c r="H55" s="31">
        <v>13480</v>
      </c>
      <c r="I55" s="31">
        <v>14154</v>
      </c>
      <c r="J55" s="31">
        <v>14862</v>
      </c>
    </row>
    <row r="56" spans="1:10" ht="24.95" customHeight="1">
      <c r="A56" s="234" t="s">
        <v>51</v>
      </c>
      <c r="B56" s="235"/>
      <c r="C56" s="235"/>
      <c r="D56" s="235"/>
      <c r="E56" s="235"/>
      <c r="F56" s="235"/>
      <c r="G56" s="235"/>
      <c r="H56" s="235"/>
      <c r="I56" s="235"/>
      <c r="J56" s="236"/>
    </row>
    <row r="57" spans="1:10" ht="19.5" customHeight="1">
      <c r="A57" s="97" t="s">
        <v>52</v>
      </c>
      <c r="B57" s="96"/>
      <c r="C57" s="113"/>
      <c r="D57" s="113"/>
      <c r="E57" s="113"/>
      <c r="F57" s="113"/>
      <c r="G57" s="113"/>
      <c r="H57" s="113"/>
      <c r="I57" s="113"/>
      <c r="J57" s="114"/>
    </row>
    <row r="58" spans="1:10" ht="56.25" customHeight="1">
      <c r="A58" s="26" t="s">
        <v>53</v>
      </c>
      <c r="B58" s="118">
        <v>5010</v>
      </c>
      <c r="C58" s="101">
        <f t="shared" ref="C58:J58" si="2">C46/C42</f>
        <v>2.3331879633667684E-2</v>
      </c>
      <c r="D58" s="101">
        <f t="shared" si="2"/>
        <v>5.0347222222222221E-4</v>
      </c>
      <c r="E58" s="101">
        <f t="shared" si="2"/>
        <v>1.8148383659580318E-2</v>
      </c>
      <c r="F58" s="101">
        <f t="shared" si="2"/>
        <v>1.9076923076923078E-2</v>
      </c>
      <c r="G58" s="101">
        <f t="shared" si="2"/>
        <v>1.8705738705738707E-2</v>
      </c>
      <c r="H58" s="101">
        <f t="shared" si="2"/>
        <v>1.8342222773505334E-2</v>
      </c>
      <c r="I58" s="101">
        <f t="shared" si="2"/>
        <v>1.7985558393998909E-2</v>
      </c>
      <c r="J58" s="101">
        <f t="shared" si="2"/>
        <v>1.7635394546247206E-2</v>
      </c>
    </row>
    <row r="59" spans="1:10" ht="93.75">
      <c r="A59" s="26" t="s">
        <v>54</v>
      </c>
      <c r="B59" s="118">
        <v>5011</v>
      </c>
      <c r="C59" s="101">
        <f>'I. Інф. до фін.плану'!C66/ABS('I. Інф. до фін.плану'!C12+'I. Інф. до фін.плану'!C23+'I. Інф. до фін.плану'!C46+'I. Інф. до фін.плану'!C59)</f>
        <v>-3.8808664259927801E-2</v>
      </c>
      <c r="D59" s="101">
        <f>'I. Інф. до фін.плану'!D66/ABS('I. Інф. до фін.плану'!D12+'I. Інф. до фін.плану'!D23+'I. Інф. до фін.плану'!D46+'I. Інф. до фін.плану'!D59)</f>
        <v>-5.4142862986242719E-2</v>
      </c>
      <c r="E59" s="101">
        <f>'I. Інф. до фін.плану'!E66/ABS('I. Інф. до фін.плану'!E12+'I. Інф. до фін.плану'!E23+'I. Інф. до фін.плану'!E46+'I. Інф. до фін.плану'!E59)</f>
        <v>-5.2168751207929541E-2</v>
      </c>
      <c r="F59" s="101">
        <f>'I. Інф. до фін.плану'!F66/ABS('I. Інф. до фін.плану'!F12+'I. Інф. до фін.плану'!F23+'I. Інф. до фін.плану'!F46+'I. Інф. до фін.плану'!F59)</f>
        <v>-4.6874579554933668E-2</v>
      </c>
      <c r="G59" s="102"/>
      <c r="H59" s="102"/>
      <c r="I59" s="103" t="s">
        <v>40</v>
      </c>
      <c r="J59" s="103" t="s">
        <v>40</v>
      </c>
    </row>
    <row r="60" spans="1:10" ht="234.75" customHeight="1">
      <c r="A60" s="26" t="s">
        <v>55</v>
      </c>
      <c r="B60" s="118">
        <v>5012</v>
      </c>
      <c r="C60" s="102"/>
      <c r="D60" s="101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0.98814825116884653</v>
      </c>
      <c r="E60" s="101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0.97475830028999233</v>
      </c>
      <c r="F60" s="101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0.94740277872462275</v>
      </c>
      <c r="G60" s="102"/>
      <c r="H60" s="102"/>
      <c r="I60" s="103" t="s">
        <v>40</v>
      </c>
      <c r="J60" s="103" t="s">
        <v>40</v>
      </c>
    </row>
    <row r="61" spans="1:10" ht="56.25">
      <c r="A61" s="19" t="s">
        <v>56</v>
      </c>
      <c r="B61" s="118">
        <v>5013</v>
      </c>
      <c r="C61" s="101">
        <f>C45/C42</f>
        <v>2.4440325628725106E-2</v>
      </c>
      <c r="D61" s="101">
        <f>D45/D42</f>
        <v>-5.7465277777777775E-3</v>
      </c>
      <c r="E61" s="101">
        <f>E45/E42</f>
        <v>2.2221458401361128E-2</v>
      </c>
      <c r="F61" s="101">
        <f>F45/F42</f>
        <v>1.4803418803418804E-2</v>
      </c>
      <c r="G61" s="102"/>
      <c r="H61" s="102"/>
      <c r="I61" s="103" t="s">
        <v>40</v>
      </c>
      <c r="J61" s="103" t="s">
        <v>40</v>
      </c>
    </row>
    <row r="62" spans="1:10" ht="45.75" customHeight="1">
      <c r="A62" s="19" t="s">
        <v>57</v>
      </c>
      <c r="B62" s="118">
        <v>5014</v>
      </c>
      <c r="C62" s="101">
        <f>IF(AND(C46&lt;0,C99&lt;0),C46/C99*-1,C46/C99)</f>
        <v>7.1940833706857915E-2</v>
      </c>
      <c r="D62" s="101">
        <f>IF(AND(D46&lt;0,D99&lt;0),D46/D99*-1,D46/D99)</f>
        <v>1.686046511627907E-3</v>
      </c>
      <c r="E62" s="101">
        <f>IF(AND(E46&lt;0,E99&lt;0),E46/E99*-1,E46/E99)</f>
        <v>5.6170212765957447E-2</v>
      </c>
      <c r="F62" s="101">
        <f>IF(AND(F46&lt;0,F99&lt;0),F46/F99*-1,F46/F99)</f>
        <v>6.2696629213483152E-2</v>
      </c>
      <c r="G62" s="104"/>
      <c r="H62" s="104"/>
      <c r="I62" s="105" t="s">
        <v>40</v>
      </c>
      <c r="J62" s="105" t="s">
        <v>40</v>
      </c>
    </row>
    <row r="63" spans="1:10" ht="45.75" customHeight="1">
      <c r="A63" s="26" t="s">
        <v>58</v>
      </c>
      <c r="B63" s="118">
        <v>5015</v>
      </c>
      <c r="C63" s="101">
        <f>(C46/C89)</f>
        <v>1.321735549951104E-2</v>
      </c>
      <c r="D63" s="101">
        <f>(D46/D89)</f>
        <v>3.6114570361145702E-4</v>
      </c>
      <c r="E63" s="101">
        <f>(E46/E89)</f>
        <v>1.0554722638680659E-2</v>
      </c>
      <c r="F63" s="101">
        <f>(F46/F89)</f>
        <v>1.1137724550898204E-2</v>
      </c>
      <c r="G63" s="104"/>
      <c r="H63" s="104"/>
      <c r="I63" s="105" t="s">
        <v>40</v>
      </c>
      <c r="J63" s="105" t="s">
        <v>40</v>
      </c>
    </row>
    <row r="64" spans="1:10" ht="131.25" customHeight="1">
      <c r="A64" s="26" t="s">
        <v>59</v>
      </c>
      <c r="B64" s="118">
        <v>5016</v>
      </c>
      <c r="C64" s="101"/>
      <c r="D64" s="101">
        <f>((D42-C42)/C42)-((D77-100)/100)</f>
        <v>0.94966375926733537</v>
      </c>
      <c r="E64" s="101">
        <f>((E42-C42)/C42)-((E77-100)/100)</f>
        <v>0.96033028056403547</v>
      </c>
      <c r="F64" s="101">
        <f>((F42-D42)/D42)-((F77-100)/100)</f>
        <v>0.94962500000000005</v>
      </c>
      <c r="G64" s="101">
        <f>((G42-F42)/F42)-((G77-100)/100)</f>
        <v>1.05</v>
      </c>
      <c r="H64" s="101">
        <f>((H42-G42)/G42)-((H77-100)/100)</f>
        <v>1.0499959299959301</v>
      </c>
      <c r="I64" s="104"/>
      <c r="J64" s="104"/>
    </row>
    <row r="65" spans="1:10">
      <c r="A65" s="25" t="s">
        <v>60</v>
      </c>
      <c r="B65" s="118"/>
      <c r="C65" s="101"/>
      <c r="D65" s="101"/>
      <c r="E65" s="101"/>
      <c r="F65" s="101"/>
      <c r="G65" s="104"/>
      <c r="H65" s="104"/>
      <c r="I65" s="104"/>
      <c r="J65" s="104"/>
    </row>
    <row r="66" spans="1:10" ht="75">
      <c r="A66" s="27" t="s">
        <v>61</v>
      </c>
      <c r="B66" s="117">
        <v>5020</v>
      </c>
      <c r="C66" s="101">
        <f>C99/(C90+C92)</f>
        <v>0.2250778717984287</v>
      </c>
      <c r="D66" s="101">
        <f>D99/(D90+D92)</f>
        <v>0.27258320126782887</v>
      </c>
      <c r="E66" s="101">
        <f>E99/(E90+E92)</f>
        <v>0.23752368919772585</v>
      </c>
      <c r="F66" s="101">
        <f>F99/(F90+F92)</f>
        <v>0.21948212083847102</v>
      </c>
      <c r="G66" s="102"/>
      <c r="H66" s="102"/>
      <c r="I66" s="103" t="s">
        <v>40</v>
      </c>
      <c r="J66" s="103" t="s">
        <v>40</v>
      </c>
    </row>
    <row r="67" spans="1:10" ht="37.5">
      <c r="A67" s="19" t="s">
        <v>62</v>
      </c>
      <c r="B67" s="117">
        <v>5021</v>
      </c>
      <c r="C67" s="101" t="e">
        <f>C45/ABS('I. Інф. до фін.плану'!C70)</f>
        <v>#VALUE!</v>
      </c>
      <c r="D67" s="101" t="e">
        <f>D45/ABS('I. Інф. до фін.плану'!D70)</f>
        <v>#VALUE!</v>
      </c>
      <c r="E67" s="101" t="e">
        <f>E45/ABS('I. Інф. до фін.плану'!E70)</f>
        <v>#VALUE!</v>
      </c>
      <c r="F67" s="101" t="e">
        <f>F45/ABS('I. Інф. до фін.плану'!F70)</f>
        <v>#DIV/0!</v>
      </c>
      <c r="G67" s="102"/>
      <c r="H67" s="102"/>
      <c r="I67" s="103" t="s">
        <v>40</v>
      </c>
      <c r="J67" s="103" t="s">
        <v>40</v>
      </c>
    </row>
    <row r="68" spans="1:10" ht="93.75">
      <c r="A68" s="19" t="s">
        <v>63</v>
      </c>
      <c r="B68" s="117">
        <v>5022</v>
      </c>
      <c r="C68" s="101">
        <f>((C93+C91)-(C88+C87))/C45</f>
        <v>-1.4877323420074349</v>
      </c>
      <c r="D68" s="101">
        <f>((D93+D91)-(D88+D87))/D45</f>
        <v>8.1570996978851955</v>
      </c>
      <c r="E68" s="101">
        <f>((E93+E91)-(E88+E87))/E45</f>
        <v>-2.0881670533642693</v>
      </c>
      <c r="F68" s="101">
        <f>((F93+F91)-(F88+F87))/F45</f>
        <v>-3.4064665127020786</v>
      </c>
      <c r="G68" s="102"/>
      <c r="H68" s="102"/>
      <c r="I68" s="103" t="s">
        <v>40</v>
      </c>
      <c r="J68" s="103" t="s">
        <v>40</v>
      </c>
    </row>
    <row r="69" spans="1:10" ht="63" customHeight="1">
      <c r="A69" s="19" t="s">
        <v>64</v>
      </c>
      <c r="B69" s="117">
        <v>5023</v>
      </c>
      <c r="C69" s="101">
        <f>(C93+C91)/C99</f>
        <v>0</v>
      </c>
      <c r="D69" s="101">
        <f>(D93+D91)/D99</f>
        <v>0</v>
      </c>
      <c r="E69" s="101">
        <f>(E93+E91)/E99</f>
        <v>0</v>
      </c>
      <c r="F69" s="101">
        <f>(F93+F91)/F99</f>
        <v>0</v>
      </c>
      <c r="G69" s="102"/>
      <c r="H69" s="102"/>
      <c r="I69" s="103" t="s">
        <v>40</v>
      </c>
      <c r="J69" s="103" t="s">
        <v>40</v>
      </c>
    </row>
    <row r="70" spans="1:10" ht="75">
      <c r="A70" s="19" t="s">
        <v>65</v>
      </c>
      <c r="B70" s="117">
        <v>5024</v>
      </c>
      <c r="C70" s="101">
        <f>(C90+C92)/C89</f>
        <v>0.81627464100056613</v>
      </c>
      <c r="D70" s="101">
        <f>(D90+D92)/D89</f>
        <v>0.78580323785803241</v>
      </c>
      <c r="E70" s="101">
        <f>(E90+E92)/E89</f>
        <v>0.791104447776112</v>
      </c>
      <c r="F70" s="101">
        <f>(F90+F92)/F89</f>
        <v>0.80938123752495006</v>
      </c>
      <c r="G70" s="104"/>
      <c r="H70" s="104"/>
      <c r="I70" s="105" t="s">
        <v>40</v>
      </c>
      <c r="J70" s="105" t="s">
        <v>40</v>
      </c>
    </row>
    <row r="71" spans="1:10">
      <c r="A71" s="25" t="s">
        <v>66</v>
      </c>
      <c r="B71" s="117"/>
      <c r="C71" s="102"/>
      <c r="D71" s="102"/>
      <c r="E71" s="102"/>
      <c r="F71" s="102"/>
      <c r="G71" s="104"/>
      <c r="H71" s="104"/>
      <c r="I71" s="105"/>
      <c r="J71" s="105"/>
    </row>
    <row r="72" spans="1:10" ht="58.5" customHeight="1">
      <c r="A72" s="19" t="s">
        <v>67</v>
      </c>
      <c r="B72" s="117">
        <v>5030</v>
      </c>
      <c r="C72" s="101">
        <f>C83/C92</f>
        <v>0.11838204535947475</v>
      </c>
      <c r="D72" s="101">
        <f>D83/D92</f>
        <v>0.16182572614107885</v>
      </c>
      <c r="E72" s="101">
        <f>E83/E92</f>
        <v>0.12713936430317849</v>
      </c>
      <c r="F72" s="101">
        <f>F83/F92</f>
        <v>0.12622950819672132</v>
      </c>
      <c r="G72" s="104"/>
      <c r="H72" s="104"/>
      <c r="I72" s="105" t="s">
        <v>40</v>
      </c>
      <c r="J72" s="105" t="s">
        <v>40</v>
      </c>
    </row>
    <row r="73" spans="1:10" ht="56.25">
      <c r="A73" s="19" t="s">
        <v>68</v>
      </c>
      <c r="B73" s="117">
        <v>5031</v>
      </c>
      <c r="C73" s="101">
        <f>(C83-C84)/C92</f>
        <v>5.4216757906989432E-2</v>
      </c>
      <c r="D73" s="101">
        <f>(D83-D84)/D92</f>
        <v>9.4792531120331952E-2</v>
      </c>
      <c r="E73" s="101">
        <f>(E83-E84)/E92</f>
        <v>7.4474327628361855E-2</v>
      </c>
      <c r="F73" s="101">
        <f>(F83-F84)/F92</f>
        <v>6.8852459016393447E-2</v>
      </c>
      <c r="G73" s="104"/>
      <c r="H73" s="104"/>
      <c r="I73" s="105" t="s">
        <v>40</v>
      </c>
      <c r="J73" s="105" t="s">
        <v>40</v>
      </c>
    </row>
    <row r="74" spans="1:10" ht="56.25">
      <c r="A74" s="19" t="s">
        <v>69</v>
      </c>
      <c r="B74" s="117">
        <v>5032</v>
      </c>
      <c r="C74" s="101">
        <f>(C88+C87)/C92</f>
        <v>3.6393066947965735E-2</v>
      </c>
      <c r="D74" s="101">
        <f>(D88+D87)/D92</f>
        <v>5.6016597510373446E-2</v>
      </c>
      <c r="E74" s="101">
        <f>(E88+E87)/E92</f>
        <v>4.4009779951100246E-2</v>
      </c>
      <c r="F74" s="101">
        <f>(F88+F87)/F92</f>
        <v>4.836065573770492E-2</v>
      </c>
      <c r="G74" s="104"/>
      <c r="H74" s="104"/>
      <c r="I74" s="105" t="s">
        <v>40</v>
      </c>
      <c r="J74" s="105" t="s">
        <v>40</v>
      </c>
    </row>
    <row r="75" spans="1:10" ht="75">
      <c r="A75" s="19" t="s">
        <v>70</v>
      </c>
      <c r="B75" s="117">
        <v>5033</v>
      </c>
      <c r="C75" s="101">
        <f>C85*365/C42</f>
        <v>2.9713621165867132</v>
      </c>
      <c r="D75" s="101">
        <f>D85*365/D42</f>
        <v>2.0911458333333335</v>
      </c>
      <c r="E75" s="101">
        <f>E85*365/E42</f>
        <v>2.0700500111708799</v>
      </c>
      <c r="F75" s="101">
        <f>F85*365/F42</f>
        <v>2.0589743589743588</v>
      </c>
      <c r="G75" s="104"/>
      <c r="H75" s="104"/>
      <c r="I75" s="105" t="s">
        <v>40</v>
      </c>
      <c r="J75" s="105" t="s">
        <v>40</v>
      </c>
    </row>
    <row r="76" spans="1:10" ht="75">
      <c r="A76" s="19" t="s">
        <v>71</v>
      </c>
      <c r="B76" s="117">
        <v>5034</v>
      </c>
      <c r="C76" s="101">
        <f>C94*365/ABS(C43)</f>
        <v>0</v>
      </c>
      <c r="D76" s="101">
        <f>D94*365/ABS(D43)</f>
        <v>0</v>
      </c>
      <c r="E76" s="101">
        <f>E94*365/ABS(E43)</f>
        <v>0</v>
      </c>
      <c r="F76" s="101">
        <f>F94*365/ABS(F43)</f>
        <v>4.4832721745405417E-2</v>
      </c>
      <c r="G76" s="104"/>
      <c r="H76" s="104"/>
      <c r="I76" s="105" t="s">
        <v>40</v>
      </c>
      <c r="J76" s="105" t="s">
        <v>40</v>
      </c>
    </row>
    <row r="77" spans="1:10" ht="37.5">
      <c r="A77" s="19" t="s">
        <v>72</v>
      </c>
      <c r="B77" s="117">
        <v>5040</v>
      </c>
      <c r="C77" s="106">
        <v>12</v>
      </c>
      <c r="D77" s="106">
        <v>9.6999999999999993</v>
      </c>
      <c r="E77" s="106">
        <v>9.6999999999999993</v>
      </c>
      <c r="F77" s="106">
        <v>6.6</v>
      </c>
      <c r="G77" s="107"/>
      <c r="H77" s="107"/>
      <c r="I77" s="108" t="s">
        <v>40</v>
      </c>
      <c r="J77" s="108" t="s">
        <v>40</v>
      </c>
    </row>
    <row r="78" spans="1:10" ht="24.95" customHeight="1">
      <c r="A78" s="238" t="s">
        <v>73</v>
      </c>
      <c r="B78" s="237"/>
      <c r="C78" s="237"/>
      <c r="D78" s="237"/>
      <c r="E78" s="237"/>
      <c r="F78" s="237"/>
      <c r="G78" s="237"/>
      <c r="H78" s="237"/>
      <c r="I78" s="237"/>
      <c r="J78" s="237"/>
    </row>
    <row r="79" spans="1:10" ht="18.75" customHeight="1">
      <c r="A79" s="19" t="s">
        <v>74</v>
      </c>
      <c r="B79" s="112">
        <v>6000</v>
      </c>
      <c r="C79" s="23">
        <v>90636</v>
      </c>
      <c r="D79" s="23">
        <v>72500</v>
      </c>
      <c r="E79" s="23">
        <v>92250</v>
      </c>
      <c r="F79" s="23">
        <v>92500</v>
      </c>
      <c r="G79" s="9" t="s">
        <v>40</v>
      </c>
      <c r="H79" s="9" t="s">
        <v>40</v>
      </c>
      <c r="I79" s="9" t="s">
        <v>40</v>
      </c>
      <c r="J79" s="9" t="s">
        <v>40</v>
      </c>
    </row>
    <row r="80" spans="1:10" ht="18.75" customHeight="1">
      <c r="A80" s="19" t="s">
        <v>75</v>
      </c>
      <c r="B80" s="112">
        <v>6001</v>
      </c>
      <c r="C80" s="32">
        <f>C81-C82</f>
        <v>66258</v>
      </c>
      <c r="D80" s="32">
        <f>D81-D82</f>
        <v>58460</v>
      </c>
      <c r="E80" s="32">
        <f>E81-E82</f>
        <v>71250</v>
      </c>
      <c r="F80" s="32">
        <f>F81-F82</f>
        <v>71500</v>
      </c>
      <c r="G80" s="9" t="s">
        <v>40</v>
      </c>
      <c r="H80" s="9" t="s">
        <v>40</v>
      </c>
      <c r="I80" s="9" t="s">
        <v>40</v>
      </c>
      <c r="J80" s="9" t="s">
        <v>40</v>
      </c>
    </row>
    <row r="81" spans="1:10" ht="18.75" customHeight="1">
      <c r="A81" s="19" t="s">
        <v>76</v>
      </c>
      <c r="B81" s="112">
        <v>6002</v>
      </c>
      <c r="C81" s="23">
        <v>83565</v>
      </c>
      <c r="D81" s="23">
        <v>78100</v>
      </c>
      <c r="E81" s="23">
        <v>91750</v>
      </c>
      <c r="F81" s="23">
        <v>90000</v>
      </c>
      <c r="G81" s="9" t="s">
        <v>40</v>
      </c>
      <c r="H81" s="9" t="s">
        <v>40</v>
      </c>
      <c r="I81" s="9" t="s">
        <v>40</v>
      </c>
      <c r="J81" s="9" t="s">
        <v>40</v>
      </c>
    </row>
    <row r="82" spans="1:10" ht="18.75" customHeight="1">
      <c r="A82" s="19" t="s">
        <v>77</v>
      </c>
      <c r="B82" s="112">
        <v>6003</v>
      </c>
      <c r="C82" s="23">
        <v>17307</v>
      </c>
      <c r="D82" s="23">
        <v>19640</v>
      </c>
      <c r="E82" s="23">
        <v>20500</v>
      </c>
      <c r="F82" s="23">
        <v>18500</v>
      </c>
      <c r="G82" s="9" t="s">
        <v>40</v>
      </c>
      <c r="H82" s="9" t="s">
        <v>40</v>
      </c>
      <c r="I82" s="9" t="s">
        <v>40</v>
      </c>
      <c r="J82" s="9" t="s">
        <v>40</v>
      </c>
    </row>
    <row r="83" spans="1:10" ht="18.75" customHeight="1">
      <c r="A83" s="19" t="s">
        <v>78</v>
      </c>
      <c r="B83" s="112">
        <v>6010</v>
      </c>
      <c r="C83" s="23">
        <v>6509</v>
      </c>
      <c r="D83" s="23">
        <v>7800</v>
      </c>
      <c r="E83" s="23">
        <v>7800</v>
      </c>
      <c r="F83" s="23">
        <v>7700</v>
      </c>
      <c r="G83" s="9" t="s">
        <v>40</v>
      </c>
      <c r="H83" s="9" t="s">
        <v>40</v>
      </c>
      <c r="I83" s="9" t="s">
        <v>40</v>
      </c>
      <c r="J83" s="9" t="s">
        <v>40</v>
      </c>
    </row>
    <row r="84" spans="1:10" ht="18.75" customHeight="1">
      <c r="A84" s="19" t="s">
        <v>79</v>
      </c>
      <c r="B84" s="112">
        <v>6011</v>
      </c>
      <c r="C84" s="23">
        <v>3528</v>
      </c>
      <c r="D84" s="23">
        <v>3231</v>
      </c>
      <c r="E84" s="23">
        <v>3231</v>
      </c>
      <c r="F84" s="23">
        <v>3500</v>
      </c>
      <c r="G84" s="9" t="s">
        <v>40</v>
      </c>
      <c r="H84" s="9" t="s">
        <v>40</v>
      </c>
      <c r="I84" s="9" t="s">
        <v>40</v>
      </c>
      <c r="J84" s="9" t="s">
        <v>40</v>
      </c>
    </row>
    <row r="85" spans="1:10" ht="18.75" customHeight="1">
      <c r="A85" s="19" t="s">
        <v>80</v>
      </c>
      <c r="B85" s="112">
        <v>6012</v>
      </c>
      <c r="C85" s="23">
        <v>448</v>
      </c>
      <c r="D85" s="23">
        <v>330</v>
      </c>
      <c r="E85" s="23">
        <v>330</v>
      </c>
      <c r="F85" s="23">
        <v>330</v>
      </c>
      <c r="G85" s="9" t="s">
        <v>40</v>
      </c>
      <c r="H85" s="9" t="s">
        <v>40</v>
      </c>
      <c r="I85" s="9" t="s">
        <v>40</v>
      </c>
      <c r="J85" s="9" t="s">
        <v>40</v>
      </c>
    </row>
    <row r="86" spans="1:10" ht="18.600000000000001" customHeight="1">
      <c r="A86" s="19" t="s">
        <v>81</v>
      </c>
      <c r="B86" s="112">
        <v>6013</v>
      </c>
      <c r="C86" s="23">
        <v>1</v>
      </c>
      <c r="D86" s="23"/>
      <c r="E86" s="23"/>
      <c r="F86" s="23"/>
      <c r="G86" s="9" t="s">
        <v>40</v>
      </c>
      <c r="H86" s="9" t="s">
        <v>40</v>
      </c>
      <c r="I86" s="9" t="s">
        <v>40</v>
      </c>
      <c r="J86" s="9" t="s">
        <v>40</v>
      </c>
    </row>
    <row r="87" spans="1:10" ht="18.600000000000001" customHeight="1">
      <c r="A87" s="19" t="s">
        <v>82</v>
      </c>
      <c r="B87" s="112">
        <v>6014</v>
      </c>
      <c r="C87" s="23"/>
      <c r="D87" s="23"/>
      <c r="E87" s="23"/>
      <c r="F87" s="23"/>
      <c r="G87" s="9" t="s">
        <v>40</v>
      </c>
      <c r="H87" s="9" t="s">
        <v>40</v>
      </c>
      <c r="I87" s="9" t="s">
        <v>40</v>
      </c>
      <c r="J87" s="9" t="s">
        <v>40</v>
      </c>
    </row>
    <row r="88" spans="1:10" ht="18.600000000000001" customHeight="1">
      <c r="A88" s="19" t="s">
        <v>83</v>
      </c>
      <c r="B88" s="112">
        <v>6015</v>
      </c>
      <c r="C88" s="23">
        <v>2001</v>
      </c>
      <c r="D88" s="23">
        <v>2700</v>
      </c>
      <c r="E88" s="23">
        <v>2700</v>
      </c>
      <c r="F88" s="23">
        <v>2950</v>
      </c>
      <c r="G88" s="9" t="s">
        <v>40</v>
      </c>
      <c r="H88" s="9" t="s">
        <v>40</v>
      </c>
      <c r="I88" s="9" t="s">
        <v>40</v>
      </c>
      <c r="J88" s="9" t="s">
        <v>40</v>
      </c>
    </row>
    <row r="89" spans="1:10" s="4" customFormat="1" ht="20.100000000000001" customHeight="1">
      <c r="A89" s="18" t="s">
        <v>84</v>
      </c>
      <c r="B89" s="110">
        <v>6020</v>
      </c>
      <c r="C89" s="31">
        <v>97145</v>
      </c>
      <c r="D89" s="31">
        <v>80300</v>
      </c>
      <c r="E89" s="31">
        <v>100050</v>
      </c>
      <c r="F89" s="31">
        <v>100200</v>
      </c>
      <c r="G89" s="30" t="s">
        <v>40</v>
      </c>
      <c r="H89" s="30" t="s">
        <v>40</v>
      </c>
      <c r="I89" s="30" t="s">
        <v>40</v>
      </c>
      <c r="J89" s="30" t="s">
        <v>40</v>
      </c>
    </row>
    <row r="90" spans="1:10" ht="18.600000000000001" customHeight="1">
      <c r="A90" s="19" t="s">
        <v>85</v>
      </c>
      <c r="B90" s="112">
        <v>6030</v>
      </c>
      <c r="C90" s="23">
        <v>24314</v>
      </c>
      <c r="D90" s="23">
        <v>14900</v>
      </c>
      <c r="E90" s="23">
        <v>17800</v>
      </c>
      <c r="F90" s="23">
        <v>20100</v>
      </c>
      <c r="G90" s="9" t="s">
        <v>40</v>
      </c>
      <c r="H90" s="9" t="s">
        <v>40</v>
      </c>
      <c r="I90" s="9" t="s">
        <v>40</v>
      </c>
      <c r="J90" s="9" t="s">
        <v>40</v>
      </c>
    </row>
    <row r="91" spans="1:10" ht="18.600000000000001" customHeight="1">
      <c r="A91" s="19" t="s">
        <v>86</v>
      </c>
      <c r="B91" s="112">
        <v>6031</v>
      </c>
      <c r="C91" s="23"/>
      <c r="D91" s="23"/>
      <c r="E91" s="23"/>
      <c r="F91" s="23"/>
      <c r="G91" s="9" t="s">
        <v>40</v>
      </c>
      <c r="H91" s="9" t="s">
        <v>40</v>
      </c>
      <c r="I91" s="9" t="s">
        <v>40</v>
      </c>
      <c r="J91" s="9" t="s">
        <v>40</v>
      </c>
    </row>
    <row r="92" spans="1:10" ht="18.600000000000001" customHeight="1">
      <c r="A92" s="19" t="s">
        <v>87</v>
      </c>
      <c r="B92" s="112">
        <v>6040</v>
      </c>
      <c r="C92" s="23">
        <v>54983</v>
      </c>
      <c r="D92" s="23">
        <v>48200</v>
      </c>
      <c r="E92" s="23">
        <v>61350</v>
      </c>
      <c r="F92" s="23">
        <v>61000</v>
      </c>
      <c r="G92" s="9" t="s">
        <v>40</v>
      </c>
      <c r="H92" s="9" t="s">
        <v>40</v>
      </c>
      <c r="I92" s="9" t="s">
        <v>40</v>
      </c>
      <c r="J92" s="9" t="s">
        <v>40</v>
      </c>
    </row>
    <row r="93" spans="1:10" ht="18.600000000000001" customHeight="1">
      <c r="A93" s="19" t="s">
        <v>88</v>
      </c>
      <c r="B93" s="112">
        <v>6041</v>
      </c>
      <c r="C93" s="23"/>
      <c r="D93" s="23"/>
      <c r="E93" s="23"/>
      <c r="F93" s="23"/>
      <c r="G93" s="9" t="s">
        <v>40</v>
      </c>
      <c r="H93" s="9" t="s">
        <v>40</v>
      </c>
      <c r="I93" s="9" t="s">
        <v>40</v>
      </c>
      <c r="J93" s="9" t="s">
        <v>40</v>
      </c>
    </row>
    <row r="94" spans="1:10" ht="18.75" customHeight="1">
      <c r="A94" s="19" t="s">
        <v>89</v>
      </c>
      <c r="B94" s="112">
        <v>6042</v>
      </c>
      <c r="C94" s="23"/>
      <c r="D94" s="23"/>
      <c r="E94" s="23"/>
      <c r="F94" s="23">
        <v>8</v>
      </c>
      <c r="G94" s="9" t="s">
        <v>40</v>
      </c>
      <c r="H94" s="9" t="s">
        <v>40</v>
      </c>
      <c r="I94" s="9" t="s">
        <v>40</v>
      </c>
      <c r="J94" s="9" t="s">
        <v>40</v>
      </c>
    </row>
    <row r="95" spans="1:10" ht="19.5" customHeight="1">
      <c r="A95" s="19" t="s">
        <v>90</v>
      </c>
      <c r="B95" s="112">
        <v>6043</v>
      </c>
      <c r="C95" s="23"/>
      <c r="D95" s="23"/>
      <c r="E95" s="23"/>
      <c r="F95" s="23">
        <v>2</v>
      </c>
      <c r="G95" s="9" t="s">
        <v>40</v>
      </c>
      <c r="H95" s="9" t="s">
        <v>40</v>
      </c>
      <c r="I95" s="9" t="s">
        <v>40</v>
      </c>
      <c r="J95" s="9" t="s">
        <v>40</v>
      </c>
    </row>
    <row r="96" spans="1:10" s="4" customFormat="1" ht="18.75" customHeight="1">
      <c r="A96" s="18" t="s">
        <v>91</v>
      </c>
      <c r="B96" s="110">
        <v>6050</v>
      </c>
      <c r="C96" s="41">
        <v>97145</v>
      </c>
      <c r="D96" s="41">
        <v>80300</v>
      </c>
      <c r="E96" s="41">
        <v>100050</v>
      </c>
      <c r="F96" s="41">
        <v>100200</v>
      </c>
      <c r="G96" s="30" t="s">
        <v>40</v>
      </c>
      <c r="H96" s="30" t="s">
        <v>40</v>
      </c>
      <c r="I96" s="30" t="s">
        <v>40</v>
      </c>
      <c r="J96" s="30" t="s">
        <v>40</v>
      </c>
    </row>
    <row r="97" spans="1:10" ht="18.75" customHeight="1">
      <c r="A97" s="19" t="s">
        <v>92</v>
      </c>
      <c r="B97" s="112">
        <v>6060</v>
      </c>
      <c r="C97" s="23"/>
      <c r="D97" s="23"/>
      <c r="E97" s="23"/>
      <c r="F97" s="23"/>
      <c r="G97" s="9" t="s">
        <v>40</v>
      </c>
      <c r="H97" s="9" t="s">
        <v>40</v>
      </c>
      <c r="I97" s="9" t="s">
        <v>40</v>
      </c>
      <c r="J97" s="9" t="s">
        <v>40</v>
      </c>
    </row>
    <row r="98" spans="1:10" ht="18.75" customHeight="1">
      <c r="A98" s="19" t="s">
        <v>93</v>
      </c>
      <c r="B98" s="112">
        <v>6070</v>
      </c>
      <c r="C98" s="23"/>
      <c r="D98" s="23"/>
      <c r="E98" s="23"/>
      <c r="F98" s="23"/>
      <c r="G98" s="9" t="s">
        <v>40</v>
      </c>
      <c r="H98" s="9" t="s">
        <v>40</v>
      </c>
      <c r="I98" s="9" t="s">
        <v>40</v>
      </c>
      <c r="J98" s="9" t="s">
        <v>40</v>
      </c>
    </row>
    <row r="99" spans="1:10" s="4" customFormat="1" ht="18.75" customHeight="1">
      <c r="A99" s="18" t="s">
        <v>94</v>
      </c>
      <c r="B99" s="110">
        <v>6080</v>
      </c>
      <c r="C99" s="31">
        <v>17848</v>
      </c>
      <c r="D99" s="31">
        <v>17200</v>
      </c>
      <c r="E99" s="31">
        <v>18800</v>
      </c>
      <c r="F99" s="31">
        <v>17800</v>
      </c>
      <c r="G99" s="30" t="s">
        <v>40</v>
      </c>
      <c r="H99" s="30" t="s">
        <v>40</v>
      </c>
      <c r="I99" s="30" t="s">
        <v>40</v>
      </c>
      <c r="J99" s="30" t="s">
        <v>40</v>
      </c>
    </row>
    <row r="100" spans="1:10" s="4" customFormat="1" ht="27" customHeight="1">
      <c r="A100" s="237" t="s">
        <v>95</v>
      </c>
      <c r="B100" s="237"/>
      <c r="C100" s="237"/>
      <c r="D100" s="237"/>
      <c r="E100" s="237"/>
      <c r="F100" s="237"/>
      <c r="G100" s="237"/>
      <c r="H100" s="237"/>
      <c r="I100" s="237"/>
      <c r="J100" s="237"/>
    </row>
    <row r="101" spans="1:10" s="4" customFormat="1" ht="18.75" customHeight="1">
      <c r="A101" s="81" t="s">
        <v>96</v>
      </c>
      <c r="B101" s="111">
        <v>7000</v>
      </c>
      <c r="C101" s="110"/>
      <c r="D101" s="110"/>
      <c r="E101" s="110"/>
      <c r="F101" s="32">
        <f>'ІV кап. інвеат. V кред. '!C41</f>
        <v>0</v>
      </c>
      <c r="G101" s="110"/>
      <c r="H101" s="110"/>
      <c r="I101" s="110"/>
      <c r="J101" s="110"/>
    </row>
    <row r="102" spans="1:10" s="4" customFormat="1" ht="18.75" customHeight="1">
      <c r="A102" s="25" t="s">
        <v>97</v>
      </c>
      <c r="B102" s="82" t="s">
        <v>98</v>
      </c>
      <c r="C102" s="32">
        <f>SUM(C103:C105)</f>
        <v>0</v>
      </c>
      <c r="D102" s="32">
        <f>SUM(D103:D105)</f>
        <v>0</v>
      </c>
      <c r="E102" s="32">
        <f>SUM(E103:E105)</f>
        <v>0</v>
      </c>
      <c r="F102" s="32">
        <f>SUM(F103:F105)</f>
        <v>0</v>
      </c>
      <c r="G102" s="31"/>
      <c r="H102" s="31"/>
      <c r="I102" s="31"/>
      <c r="J102" s="31"/>
    </row>
    <row r="103" spans="1:10" s="4" customFormat="1" ht="18.75" customHeight="1">
      <c r="A103" s="19" t="s">
        <v>99</v>
      </c>
      <c r="B103" s="83" t="s">
        <v>100</v>
      </c>
      <c r="C103" s="35"/>
      <c r="D103" s="35"/>
      <c r="E103" s="35"/>
      <c r="F103" s="23">
        <f>'ІV кап. інвеат. V кред. '!E32</f>
        <v>0</v>
      </c>
      <c r="G103" s="23" t="s">
        <v>40</v>
      </c>
      <c r="H103" s="23" t="s">
        <v>40</v>
      </c>
      <c r="I103" s="23" t="s">
        <v>40</v>
      </c>
      <c r="J103" s="23" t="s">
        <v>40</v>
      </c>
    </row>
    <row r="104" spans="1:10" s="4" customFormat="1" ht="18.75" customHeight="1">
      <c r="A104" s="19" t="s">
        <v>101</v>
      </c>
      <c r="B104" s="83" t="s">
        <v>102</v>
      </c>
      <c r="C104" s="23"/>
      <c r="D104" s="23"/>
      <c r="E104" s="23"/>
      <c r="F104" s="23">
        <f>'ІV кап. інвеат. V кред. '!E35</f>
        <v>0</v>
      </c>
      <c r="G104" s="23" t="s">
        <v>40</v>
      </c>
      <c r="H104" s="23" t="s">
        <v>40</v>
      </c>
      <c r="I104" s="23" t="s">
        <v>40</v>
      </c>
      <c r="J104" s="23" t="s">
        <v>40</v>
      </c>
    </row>
    <row r="105" spans="1:10" s="4" customFormat="1" ht="18.75" customHeight="1">
      <c r="A105" s="19" t="s">
        <v>103</v>
      </c>
      <c r="B105" s="83" t="s">
        <v>104</v>
      </c>
      <c r="C105" s="23"/>
      <c r="D105" s="23"/>
      <c r="E105" s="23"/>
      <c r="F105" s="23">
        <f>'ІV кап. інвеат. V кред. '!E38</f>
        <v>0</v>
      </c>
      <c r="G105" s="23" t="s">
        <v>40</v>
      </c>
      <c r="H105" s="23" t="s">
        <v>40</v>
      </c>
      <c r="I105" s="23" t="s">
        <v>40</v>
      </c>
      <c r="J105" s="23" t="s">
        <v>40</v>
      </c>
    </row>
    <row r="106" spans="1:10" s="4" customFormat="1" ht="18.75" customHeight="1">
      <c r="A106" s="18" t="s">
        <v>105</v>
      </c>
      <c r="B106" s="84" t="s">
        <v>106</v>
      </c>
      <c r="C106" s="32">
        <f>SUM(C107:C109)</f>
        <v>0</v>
      </c>
      <c r="D106" s="32">
        <f>SUM(D107:D109)</f>
        <v>0</v>
      </c>
      <c r="E106" s="32">
        <f>SUM(E107:E109)</f>
        <v>0</v>
      </c>
      <c r="F106" s="32">
        <f>SUM(F107:F109)</f>
        <v>0</v>
      </c>
      <c r="G106" s="31"/>
      <c r="H106" s="31"/>
      <c r="I106" s="31"/>
      <c r="J106" s="31"/>
    </row>
    <row r="107" spans="1:10" s="4" customFormat="1" ht="18.75" customHeight="1">
      <c r="A107" s="19" t="s">
        <v>99</v>
      </c>
      <c r="B107" s="83" t="s">
        <v>107</v>
      </c>
      <c r="C107" s="23"/>
      <c r="D107" s="23"/>
      <c r="E107" s="23"/>
      <c r="F107" s="23" t="str">
        <f>'ІV кап. інвеат. V кред. '!F32</f>
        <v>(    )</v>
      </c>
      <c r="G107" s="23" t="s">
        <v>40</v>
      </c>
      <c r="H107" s="23" t="s">
        <v>40</v>
      </c>
      <c r="I107" s="23" t="s">
        <v>40</v>
      </c>
      <c r="J107" s="23" t="s">
        <v>40</v>
      </c>
    </row>
    <row r="108" spans="1:10" s="4" customFormat="1" ht="18.75" customHeight="1">
      <c r="A108" s="19" t="s">
        <v>101</v>
      </c>
      <c r="B108" s="83" t="s">
        <v>108</v>
      </c>
      <c r="C108" s="23"/>
      <c r="D108" s="23"/>
      <c r="E108" s="23"/>
      <c r="F108" s="23" t="str">
        <f>'ІV кап. інвеат. V кред. '!F35</f>
        <v>(    )</v>
      </c>
      <c r="G108" s="23" t="s">
        <v>40</v>
      </c>
      <c r="H108" s="23" t="s">
        <v>40</v>
      </c>
      <c r="I108" s="23" t="s">
        <v>40</v>
      </c>
      <c r="J108" s="23" t="s">
        <v>40</v>
      </c>
    </row>
    <row r="109" spans="1:10" ht="18.75" customHeight="1">
      <c r="A109" s="19" t="s">
        <v>103</v>
      </c>
      <c r="B109" s="83" t="s">
        <v>109</v>
      </c>
      <c r="C109" s="23"/>
      <c r="D109" s="23"/>
      <c r="E109" s="23"/>
      <c r="F109" s="23" t="str">
        <f>'ІV кап. інвеат. V кред. '!F38</f>
        <v>(    )</v>
      </c>
      <c r="G109" s="23" t="s">
        <v>40</v>
      </c>
      <c r="H109" s="23" t="s">
        <v>40</v>
      </c>
      <c r="I109" s="23" t="s">
        <v>40</v>
      </c>
      <c r="J109" s="23" t="s">
        <v>40</v>
      </c>
    </row>
    <row r="110" spans="1:10" ht="18.75" customHeight="1">
      <c r="A110" s="85" t="s">
        <v>110</v>
      </c>
      <c r="B110" s="111">
        <v>7030</v>
      </c>
      <c r="C110" s="31"/>
      <c r="D110" s="31"/>
      <c r="E110" s="31"/>
      <c r="F110" s="32">
        <f>'ІV кап. інвеат. V кред. '!L41</f>
        <v>0</v>
      </c>
      <c r="G110" s="31"/>
      <c r="H110" s="31"/>
      <c r="I110" s="31"/>
      <c r="J110" s="31"/>
    </row>
    <row r="111" spans="1:10" ht="27" customHeight="1">
      <c r="A111" s="237" t="s">
        <v>111</v>
      </c>
      <c r="B111" s="237"/>
      <c r="C111" s="237"/>
      <c r="D111" s="237"/>
      <c r="E111" s="237"/>
      <c r="F111" s="237"/>
      <c r="G111" s="237"/>
      <c r="H111" s="237"/>
      <c r="I111" s="237"/>
      <c r="J111" s="237"/>
    </row>
    <row r="112" spans="1:10" s="10" customFormat="1" ht="60.75" customHeight="1">
      <c r="A112" s="92" t="s">
        <v>112</v>
      </c>
      <c r="B112" s="38" t="s">
        <v>113</v>
      </c>
      <c r="C112" s="32">
        <f>SUM(C113:C117)</f>
        <v>149</v>
      </c>
      <c r="D112" s="32">
        <f>SUM(D113:D117)</f>
        <v>155</v>
      </c>
      <c r="E112" s="32">
        <f>SUM(E113:E117)</f>
        <v>145</v>
      </c>
      <c r="F112" s="32">
        <f>SUM(F113:F117)</f>
        <v>147</v>
      </c>
      <c r="G112" s="200">
        <v>147</v>
      </c>
      <c r="H112" s="200">
        <v>148</v>
      </c>
      <c r="I112" s="200">
        <v>148</v>
      </c>
      <c r="J112" s="200">
        <v>149</v>
      </c>
    </row>
    <row r="113" spans="1:10" s="10" customFormat="1" ht="18.75" customHeight="1">
      <c r="A113" s="93" t="s">
        <v>114</v>
      </c>
      <c r="B113" s="28" t="s">
        <v>115</v>
      </c>
      <c r="C113" s="23"/>
      <c r="D113" s="23"/>
      <c r="E113" s="23"/>
      <c r="F113" s="23"/>
      <c r="G113" s="9" t="s">
        <v>40</v>
      </c>
      <c r="H113" s="9" t="s">
        <v>40</v>
      </c>
      <c r="I113" s="9" t="s">
        <v>40</v>
      </c>
      <c r="J113" s="9" t="s">
        <v>40</v>
      </c>
    </row>
    <row r="114" spans="1:10" s="10" customFormat="1" ht="18.75" customHeight="1">
      <c r="A114" s="93" t="s">
        <v>116</v>
      </c>
      <c r="B114" s="28" t="s">
        <v>117</v>
      </c>
      <c r="C114" s="23"/>
      <c r="D114" s="23"/>
      <c r="E114" s="23"/>
      <c r="F114" s="23"/>
      <c r="G114" s="9" t="s">
        <v>40</v>
      </c>
      <c r="H114" s="9" t="s">
        <v>40</v>
      </c>
      <c r="I114" s="9" t="s">
        <v>40</v>
      </c>
      <c r="J114" s="9" t="s">
        <v>40</v>
      </c>
    </row>
    <row r="115" spans="1:10" s="10" customFormat="1" ht="18.75" customHeight="1">
      <c r="A115" s="43" t="s">
        <v>118</v>
      </c>
      <c r="B115" s="28" t="s">
        <v>119</v>
      </c>
      <c r="C115" s="23">
        <v>1</v>
      </c>
      <c r="D115" s="23">
        <v>1</v>
      </c>
      <c r="E115" s="23">
        <v>1</v>
      </c>
      <c r="F115" s="23">
        <v>1</v>
      </c>
      <c r="G115" s="9" t="s">
        <v>40</v>
      </c>
      <c r="H115" s="9" t="s">
        <v>40</v>
      </c>
      <c r="I115" s="9" t="s">
        <v>40</v>
      </c>
      <c r="J115" s="9" t="s">
        <v>40</v>
      </c>
    </row>
    <row r="116" spans="1:10" s="10" customFormat="1" ht="18.75" customHeight="1">
      <c r="A116" s="43" t="s">
        <v>120</v>
      </c>
      <c r="B116" s="28" t="s">
        <v>121</v>
      </c>
      <c r="C116" s="23">
        <v>18</v>
      </c>
      <c r="D116" s="23">
        <v>18</v>
      </c>
      <c r="E116" s="23">
        <v>16</v>
      </c>
      <c r="F116" s="23">
        <v>16</v>
      </c>
      <c r="G116" s="9" t="s">
        <v>40</v>
      </c>
      <c r="H116" s="9" t="s">
        <v>40</v>
      </c>
      <c r="I116" s="9" t="s">
        <v>40</v>
      </c>
      <c r="J116" s="9" t="s">
        <v>40</v>
      </c>
    </row>
    <row r="117" spans="1:10" s="10" customFormat="1" ht="18.75" customHeight="1">
      <c r="A117" s="43" t="s">
        <v>122</v>
      </c>
      <c r="B117" s="28" t="s">
        <v>123</v>
      </c>
      <c r="C117" s="23">
        <v>130</v>
      </c>
      <c r="D117" s="23">
        <v>136</v>
      </c>
      <c r="E117" s="23">
        <v>128</v>
      </c>
      <c r="F117" s="23">
        <v>130</v>
      </c>
      <c r="G117" s="9" t="s">
        <v>40</v>
      </c>
      <c r="H117" s="9" t="s">
        <v>40</v>
      </c>
      <c r="I117" s="9" t="s">
        <v>40</v>
      </c>
      <c r="J117" s="9" t="s">
        <v>40</v>
      </c>
    </row>
    <row r="118" spans="1:10" s="10" customFormat="1" ht="18.75" customHeight="1">
      <c r="A118" s="92" t="s">
        <v>124</v>
      </c>
      <c r="B118" s="38" t="s">
        <v>125</v>
      </c>
      <c r="C118" s="32">
        <f>'I. Інф. до фін.плану'!C93</f>
        <v>39307</v>
      </c>
      <c r="D118" s="32">
        <f>'I. Інф. до фін.плану'!D93</f>
        <v>40200</v>
      </c>
      <c r="E118" s="32">
        <f>'I. Інф. до фін.плану'!E93</f>
        <v>40500</v>
      </c>
      <c r="F118" s="32">
        <f>'I. Інф. до фін.плану'!F93</f>
        <v>41350</v>
      </c>
      <c r="G118" s="200">
        <v>44245</v>
      </c>
      <c r="H118" s="200">
        <v>47342</v>
      </c>
      <c r="I118" s="200">
        <v>50656</v>
      </c>
      <c r="J118" s="200">
        <v>54202</v>
      </c>
    </row>
    <row r="119" spans="1:10" s="10" customFormat="1" ht="18.75" customHeight="1">
      <c r="A119" s="19" t="s">
        <v>114</v>
      </c>
      <c r="B119" s="28" t="s">
        <v>126</v>
      </c>
      <c r="C119" s="23"/>
      <c r="D119" s="23"/>
      <c r="E119" s="23"/>
      <c r="F119" s="23"/>
      <c r="G119" s="9" t="s">
        <v>40</v>
      </c>
      <c r="H119" s="9" t="s">
        <v>40</v>
      </c>
      <c r="I119" s="9" t="s">
        <v>40</v>
      </c>
      <c r="J119" s="9" t="s">
        <v>40</v>
      </c>
    </row>
    <row r="120" spans="1:10" s="10" customFormat="1" ht="18.75" customHeight="1">
      <c r="A120" s="19" t="s">
        <v>116</v>
      </c>
      <c r="B120" s="28" t="s">
        <v>127</v>
      </c>
      <c r="C120" s="23"/>
      <c r="D120" s="23"/>
      <c r="E120" s="23"/>
      <c r="F120" s="23"/>
      <c r="G120" s="9" t="s">
        <v>40</v>
      </c>
      <c r="H120" s="9" t="s">
        <v>40</v>
      </c>
      <c r="I120" s="9" t="s">
        <v>40</v>
      </c>
      <c r="J120" s="9" t="s">
        <v>40</v>
      </c>
    </row>
    <row r="121" spans="1:10" s="10" customFormat="1" ht="18.75" customHeight="1">
      <c r="A121" s="5" t="s">
        <v>118</v>
      </c>
      <c r="B121" s="28" t="s">
        <v>128</v>
      </c>
      <c r="C121" s="23">
        <v>594</v>
      </c>
      <c r="D121" s="23">
        <v>525</v>
      </c>
      <c r="E121" s="23">
        <v>525</v>
      </c>
      <c r="F121" s="23">
        <v>590</v>
      </c>
      <c r="G121" s="9" t="s">
        <v>40</v>
      </c>
      <c r="H121" s="9" t="s">
        <v>40</v>
      </c>
      <c r="I121" s="9" t="s">
        <v>40</v>
      </c>
      <c r="J121" s="9" t="s">
        <v>40</v>
      </c>
    </row>
    <row r="122" spans="1:10" s="10" customFormat="1" ht="18.75" customHeight="1">
      <c r="A122" s="5" t="s">
        <v>120</v>
      </c>
      <c r="B122" s="28" t="s">
        <v>129</v>
      </c>
      <c r="C122" s="23">
        <v>5645</v>
      </c>
      <c r="D122" s="23">
        <v>5625</v>
      </c>
      <c r="E122" s="23">
        <v>5625</v>
      </c>
      <c r="F122" s="23">
        <v>5720</v>
      </c>
      <c r="G122" s="9" t="s">
        <v>40</v>
      </c>
      <c r="H122" s="9" t="s">
        <v>40</v>
      </c>
      <c r="I122" s="9" t="s">
        <v>40</v>
      </c>
      <c r="J122" s="9" t="s">
        <v>40</v>
      </c>
    </row>
    <row r="123" spans="1:10" s="10" customFormat="1" ht="18.75" customHeight="1">
      <c r="A123" s="5" t="s">
        <v>122</v>
      </c>
      <c r="B123" s="28" t="s">
        <v>130</v>
      </c>
      <c r="C123" s="23">
        <v>33068</v>
      </c>
      <c r="D123" s="23">
        <v>34050</v>
      </c>
      <c r="E123" s="23">
        <v>34350</v>
      </c>
      <c r="F123" s="23">
        <v>35040</v>
      </c>
      <c r="G123" s="9" t="s">
        <v>40</v>
      </c>
      <c r="H123" s="9" t="s">
        <v>40</v>
      </c>
      <c r="I123" s="9" t="s">
        <v>40</v>
      </c>
      <c r="J123" s="9" t="s">
        <v>40</v>
      </c>
    </row>
    <row r="124" spans="1:10" s="10" customFormat="1" ht="37.5">
      <c r="A124" s="18" t="s">
        <v>131</v>
      </c>
      <c r="B124" s="38" t="s">
        <v>132</v>
      </c>
      <c r="C124" s="68">
        <f t="shared" ref="C124:J126" si="3">(C118/C112)/12*1000</f>
        <v>21983.7807606264</v>
      </c>
      <c r="D124" s="32">
        <f t="shared" si="3"/>
        <v>21612.903225806451</v>
      </c>
      <c r="E124" s="32">
        <f t="shared" si="3"/>
        <v>23275.862068965518</v>
      </c>
      <c r="F124" s="32">
        <f t="shared" si="3"/>
        <v>23441.043083900226</v>
      </c>
      <c r="G124" s="32">
        <f t="shared" si="3"/>
        <v>25082.199546485259</v>
      </c>
      <c r="H124" s="32">
        <f t="shared" si="3"/>
        <v>26656.531531531531</v>
      </c>
      <c r="I124" s="32">
        <f t="shared" si="3"/>
        <v>28522.522522522522</v>
      </c>
      <c r="J124" s="32">
        <f t="shared" si="3"/>
        <v>30314.317673378075</v>
      </c>
    </row>
    <row r="125" spans="1:10" s="10" customFormat="1" ht="18.75" customHeight="1">
      <c r="A125" s="19" t="s">
        <v>133</v>
      </c>
      <c r="B125" s="28" t="s">
        <v>134</v>
      </c>
      <c r="C125" s="99" t="e">
        <f t="shared" si="3"/>
        <v>#DIV/0!</v>
      </c>
      <c r="D125" s="99" t="e">
        <f t="shared" si="3"/>
        <v>#DIV/0!</v>
      </c>
      <c r="E125" s="99" t="e">
        <f t="shared" si="3"/>
        <v>#DIV/0!</v>
      </c>
      <c r="F125" s="99" t="e">
        <f t="shared" si="3"/>
        <v>#DIV/0!</v>
      </c>
      <c r="G125" s="9" t="s">
        <v>40</v>
      </c>
      <c r="H125" s="9" t="s">
        <v>40</v>
      </c>
      <c r="I125" s="9" t="s">
        <v>40</v>
      </c>
      <c r="J125" s="9" t="s">
        <v>40</v>
      </c>
    </row>
    <row r="126" spans="1:10" s="10" customFormat="1" ht="18.75" customHeight="1">
      <c r="A126" s="19" t="s">
        <v>135</v>
      </c>
      <c r="B126" s="28" t="s">
        <v>136</v>
      </c>
      <c r="C126" s="99" t="e">
        <f t="shared" si="3"/>
        <v>#DIV/0!</v>
      </c>
      <c r="D126" s="99" t="e">
        <f t="shared" si="3"/>
        <v>#DIV/0!</v>
      </c>
      <c r="E126" s="99" t="e">
        <f t="shared" si="3"/>
        <v>#DIV/0!</v>
      </c>
      <c r="F126" s="99" t="e">
        <f t="shared" si="3"/>
        <v>#DIV/0!</v>
      </c>
      <c r="G126" s="9" t="s">
        <v>40</v>
      </c>
      <c r="H126" s="9" t="s">
        <v>40</v>
      </c>
      <c r="I126" s="9" t="s">
        <v>40</v>
      </c>
      <c r="J126" s="9" t="s">
        <v>40</v>
      </c>
    </row>
    <row r="127" spans="1:10" s="10" customFormat="1" ht="18.75" customHeight="1">
      <c r="A127" s="5" t="s">
        <v>137</v>
      </c>
      <c r="B127" s="28" t="s">
        <v>138</v>
      </c>
      <c r="C127" s="99">
        <f>(C121/C115)/12*1000</f>
        <v>49500</v>
      </c>
      <c r="D127" s="99">
        <f>(D121/D115)/12*1000</f>
        <v>43750</v>
      </c>
      <c r="E127" s="99">
        <f>(E121/E115)/12*1000</f>
        <v>43750</v>
      </c>
      <c r="F127" s="99">
        <f>(F121/F115)/12*1000</f>
        <v>49166.666666666664</v>
      </c>
      <c r="G127" s="9" t="s">
        <v>40</v>
      </c>
      <c r="H127" s="9" t="s">
        <v>40</v>
      </c>
      <c r="I127" s="9" t="s">
        <v>40</v>
      </c>
      <c r="J127" s="9" t="s">
        <v>40</v>
      </c>
    </row>
    <row r="128" spans="1:10" s="90" customFormat="1" ht="18.75" customHeight="1">
      <c r="A128" s="87" t="s">
        <v>139</v>
      </c>
      <c r="B128" s="88" t="s">
        <v>140</v>
      </c>
      <c r="C128" s="100">
        <v>35067</v>
      </c>
      <c r="D128" s="201">
        <v>41000</v>
      </c>
      <c r="E128" s="201">
        <v>41000</v>
      </c>
      <c r="F128" s="100">
        <v>42500</v>
      </c>
      <c r="G128" s="89" t="s">
        <v>40</v>
      </c>
      <c r="H128" s="89" t="s">
        <v>40</v>
      </c>
      <c r="I128" s="89" t="s">
        <v>40</v>
      </c>
      <c r="J128" s="89" t="s">
        <v>40</v>
      </c>
    </row>
    <row r="129" spans="1:15" s="90" customFormat="1" ht="18.75" customHeight="1">
      <c r="A129" s="87" t="s">
        <v>141</v>
      </c>
      <c r="B129" s="88" t="s">
        <v>142</v>
      </c>
      <c r="C129" s="100">
        <v>6604</v>
      </c>
      <c r="D129" s="200"/>
      <c r="E129" s="201">
        <v>2750</v>
      </c>
      <c r="F129" s="100">
        <v>3125</v>
      </c>
      <c r="G129" s="89" t="s">
        <v>40</v>
      </c>
      <c r="H129" s="89" t="s">
        <v>40</v>
      </c>
      <c r="I129" s="89" t="s">
        <v>40</v>
      </c>
      <c r="J129" s="89" t="s">
        <v>40</v>
      </c>
      <c r="L129" s="240"/>
      <c r="M129" s="240"/>
      <c r="N129" s="240"/>
      <c r="O129" s="240"/>
    </row>
    <row r="130" spans="1:15" s="90" customFormat="1" ht="18.75" customHeight="1">
      <c r="A130" s="87" t="s">
        <v>143</v>
      </c>
      <c r="B130" s="88" t="s">
        <v>144</v>
      </c>
      <c r="C130" s="100">
        <v>7796</v>
      </c>
      <c r="D130" s="201">
        <v>2750</v>
      </c>
      <c r="E130" s="201"/>
      <c r="F130" s="100">
        <v>3542</v>
      </c>
      <c r="G130" s="89" t="s">
        <v>40</v>
      </c>
      <c r="H130" s="89" t="s">
        <v>40</v>
      </c>
      <c r="I130" s="89" t="s">
        <v>40</v>
      </c>
      <c r="J130" s="89" t="s">
        <v>40</v>
      </c>
    </row>
    <row r="131" spans="1:15" s="10" customFormat="1" ht="18.75" customHeight="1">
      <c r="A131" s="5" t="s">
        <v>145</v>
      </c>
      <c r="B131" s="28" t="s">
        <v>146</v>
      </c>
      <c r="C131" s="99">
        <f>(C122/C116)/12*1000</f>
        <v>26134.259259259255</v>
      </c>
      <c r="D131" s="99">
        <f t="shared" ref="C131:F132" si="4">(D122/D116)/12*1000</f>
        <v>26041.666666666668</v>
      </c>
      <c r="E131" s="99">
        <f t="shared" si="4"/>
        <v>29296.875</v>
      </c>
      <c r="F131" s="99">
        <f t="shared" si="4"/>
        <v>29791.666666666668</v>
      </c>
      <c r="G131" s="9" t="s">
        <v>40</v>
      </c>
      <c r="H131" s="9" t="s">
        <v>40</v>
      </c>
      <c r="I131" s="9" t="s">
        <v>40</v>
      </c>
      <c r="J131" s="9" t="s">
        <v>40</v>
      </c>
    </row>
    <row r="132" spans="1:15" s="10" customFormat="1" ht="18.75" customHeight="1">
      <c r="A132" s="5" t="s">
        <v>147</v>
      </c>
      <c r="B132" s="28" t="s">
        <v>148</v>
      </c>
      <c r="C132" s="99">
        <f t="shared" si="4"/>
        <v>21197.435897435898</v>
      </c>
      <c r="D132" s="99">
        <f t="shared" si="4"/>
        <v>20863.970588235294</v>
      </c>
      <c r="E132" s="99">
        <f>(E123/E117)/12*1000</f>
        <v>22363.28125</v>
      </c>
      <c r="F132" s="99">
        <f t="shared" si="4"/>
        <v>22461.538461538465</v>
      </c>
      <c r="G132" s="9" t="s">
        <v>40</v>
      </c>
      <c r="H132" s="9" t="s">
        <v>40</v>
      </c>
      <c r="I132" s="9" t="s">
        <v>40</v>
      </c>
      <c r="J132" s="9" t="s">
        <v>40</v>
      </c>
    </row>
    <row r="133" spans="1:15" s="10" customFormat="1" ht="18.75" customHeight="1">
      <c r="A133" s="16"/>
      <c r="B133" s="126"/>
      <c r="C133" s="15"/>
      <c r="D133" s="17"/>
      <c r="E133" s="17"/>
      <c r="F133" s="17"/>
      <c r="G133" s="125"/>
      <c r="H133" s="125"/>
      <c r="I133" s="125"/>
      <c r="J133" s="125"/>
    </row>
    <row r="134" spans="1:15" s="10" customFormat="1" ht="18.75" customHeight="1">
      <c r="A134" s="159"/>
      <c r="B134" s="144"/>
      <c r="C134" s="160"/>
      <c r="D134" s="161"/>
      <c r="E134" s="161"/>
      <c r="F134" s="161"/>
      <c r="G134" s="162"/>
      <c r="H134" s="162"/>
      <c r="I134" s="162"/>
      <c r="J134" s="162"/>
    </row>
    <row r="135" spans="1:15" s="10" customFormat="1" ht="18.75" customHeight="1">
      <c r="A135" s="163" t="s">
        <v>447</v>
      </c>
      <c r="B135" s="164"/>
      <c r="C135" s="232" t="s">
        <v>149</v>
      </c>
      <c r="D135" s="232"/>
      <c r="E135" s="232"/>
      <c r="F135" s="232"/>
      <c r="G135" s="165"/>
      <c r="H135" s="229" t="s">
        <v>448</v>
      </c>
      <c r="I135" s="229"/>
      <c r="J135" s="229"/>
    </row>
    <row r="136" spans="1:15" s="10" customFormat="1" ht="18.75" customHeight="1">
      <c r="A136" s="166" t="s">
        <v>150</v>
      </c>
      <c r="B136" s="167"/>
      <c r="C136" s="230" t="s">
        <v>151</v>
      </c>
      <c r="D136" s="230"/>
      <c r="E136" s="230"/>
      <c r="F136" s="230"/>
      <c r="G136" s="168"/>
      <c r="H136" s="231"/>
      <c r="I136" s="231"/>
      <c r="J136" s="231"/>
    </row>
    <row r="137" spans="1:15" s="10" customFormat="1">
      <c r="A137" s="13"/>
      <c r="B137" s="126"/>
      <c r="C137" s="126"/>
      <c r="D137" s="126"/>
      <c r="E137" s="126"/>
      <c r="F137" s="2"/>
      <c r="G137" s="2"/>
      <c r="H137" s="2"/>
      <c r="I137" s="2"/>
      <c r="J137" s="2"/>
    </row>
    <row r="138" spans="1:15" s="10" customFormat="1">
      <c r="A138" s="13"/>
      <c r="B138" s="126"/>
      <c r="C138" s="126"/>
      <c r="D138" s="126"/>
      <c r="E138" s="126"/>
      <c r="F138" s="2"/>
      <c r="G138" s="2"/>
      <c r="H138" s="2"/>
      <c r="I138" s="2"/>
      <c r="J138" s="2"/>
    </row>
    <row r="139" spans="1:15" s="10" customFormat="1">
      <c r="A139" s="13"/>
      <c r="B139" s="126"/>
      <c r="C139" s="126"/>
      <c r="D139" s="126"/>
      <c r="E139" s="126"/>
      <c r="F139" s="2"/>
      <c r="G139" s="2"/>
      <c r="H139" s="2"/>
      <c r="I139" s="2"/>
      <c r="J139" s="2"/>
    </row>
    <row r="140" spans="1:15" s="10" customFormat="1">
      <c r="A140" s="13"/>
      <c r="B140" s="126"/>
      <c r="C140" s="126"/>
      <c r="D140" s="126"/>
      <c r="E140" s="126"/>
      <c r="F140" s="2"/>
      <c r="G140" s="2"/>
      <c r="H140" s="2"/>
      <c r="I140" s="2"/>
      <c r="J140" s="2"/>
    </row>
    <row r="141" spans="1:15" s="10" customFormat="1">
      <c r="A141" s="13"/>
      <c r="B141" s="126"/>
      <c r="C141" s="126"/>
      <c r="D141" s="126"/>
      <c r="E141" s="126"/>
      <c r="F141" s="2"/>
      <c r="G141" s="2"/>
      <c r="H141" s="2"/>
      <c r="I141" s="2"/>
      <c r="J141" s="2"/>
    </row>
    <row r="142" spans="1:15" s="10" customFormat="1">
      <c r="A142" s="13"/>
      <c r="B142" s="126"/>
      <c r="C142" s="126"/>
      <c r="D142" s="126"/>
      <c r="E142" s="126"/>
      <c r="F142" s="2"/>
      <c r="G142" s="2"/>
      <c r="H142" s="2"/>
      <c r="I142" s="2"/>
      <c r="J142" s="2"/>
    </row>
    <row r="143" spans="1:15" s="10" customFormat="1">
      <c r="A143" s="13"/>
      <c r="B143" s="126"/>
      <c r="C143" s="126"/>
      <c r="D143" s="126"/>
      <c r="E143" s="126"/>
      <c r="F143" s="2"/>
      <c r="G143" s="2"/>
      <c r="H143" s="2"/>
      <c r="I143" s="2"/>
      <c r="J143" s="2"/>
    </row>
    <row r="144" spans="1:15" s="10" customFormat="1">
      <c r="A144" s="13"/>
      <c r="B144" s="126"/>
      <c r="C144" s="126"/>
      <c r="D144" s="126"/>
      <c r="E144" s="126"/>
      <c r="F144" s="2"/>
      <c r="G144" s="2"/>
      <c r="H144" s="2"/>
      <c r="I144" s="2"/>
      <c r="J144" s="2"/>
    </row>
    <row r="145" spans="1:10" s="10" customFormat="1">
      <c r="A145" s="13"/>
      <c r="B145" s="126"/>
      <c r="C145" s="126"/>
      <c r="D145" s="126"/>
      <c r="E145" s="126"/>
      <c r="F145" s="2"/>
      <c r="G145" s="2"/>
      <c r="H145" s="2"/>
      <c r="I145" s="2"/>
      <c r="J145" s="2"/>
    </row>
    <row r="146" spans="1:10" s="10" customFormat="1">
      <c r="A146" s="13"/>
      <c r="B146" s="126"/>
      <c r="C146" s="126"/>
      <c r="D146" s="126"/>
      <c r="E146" s="126"/>
      <c r="F146" s="2"/>
      <c r="G146" s="2"/>
      <c r="H146" s="2"/>
      <c r="I146" s="2"/>
      <c r="J146" s="2"/>
    </row>
    <row r="147" spans="1:10" s="10" customFormat="1">
      <c r="A147" s="13"/>
      <c r="B147" s="126"/>
      <c r="C147" s="126"/>
      <c r="D147" s="126"/>
      <c r="E147" s="126"/>
      <c r="F147" s="2"/>
      <c r="G147" s="2"/>
      <c r="H147" s="2"/>
      <c r="I147" s="2"/>
      <c r="J147" s="2"/>
    </row>
    <row r="148" spans="1:10" s="10" customFormat="1">
      <c r="A148" s="13"/>
      <c r="B148" s="126"/>
      <c r="C148" s="126"/>
      <c r="D148" s="126"/>
      <c r="E148" s="126"/>
      <c r="F148" s="2"/>
      <c r="G148" s="2"/>
      <c r="H148" s="2"/>
      <c r="I148" s="2"/>
      <c r="J148" s="2"/>
    </row>
    <row r="149" spans="1:10" s="10" customFormat="1">
      <c r="A149" s="13"/>
      <c r="B149" s="126"/>
      <c r="C149" s="126"/>
      <c r="D149" s="126"/>
      <c r="E149" s="126"/>
      <c r="F149" s="2"/>
      <c r="G149" s="2"/>
      <c r="H149" s="2"/>
      <c r="I149" s="2"/>
      <c r="J149" s="2"/>
    </row>
    <row r="150" spans="1:10" s="10" customFormat="1">
      <c r="A150" s="13"/>
      <c r="B150" s="126"/>
      <c r="C150" s="126"/>
      <c r="D150" s="126"/>
      <c r="E150" s="126"/>
      <c r="F150" s="2"/>
      <c r="G150" s="2"/>
      <c r="H150" s="2"/>
      <c r="I150" s="2"/>
      <c r="J150" s="2"/>
    </row>
    <row r="151" spans="1:10" s="10" customFormat="1">
      <c r="A151" s="13"/>
      <c r="B151" s="126"/>
      <c r="C151" s="126"/>
      <c r="D151" s="126"/>
      <c r="E151" s="126"/>
      <c r="F151" s="2"/>
      <c r="G151" s="2"/>
      <c r="H151" s="2"/>
      <c r="I151" s="2"/>
      <c r="J151" s="2"/>
    </row>
    <row r="152" spans="1:10" s="10" customFormat="1">
      <c r="A152" s="13"/>
      <c r="B152" s="126"/>
      <c r="C152" s="126"/>
      <c r="D152" s="126"/>
      <c r="E152" s="126"/>
      <c r="F152" s="2"/>
      <c r="G152" s="2"/>
      <c r="H152" s="2"/>
      <c r="I152" s="2"/>
      <c r="J152" s="2"/>
    </row>
    <row r="153" spans="1:10" s="10" customFormat="1">
      <c r="A153" s="13"/>
      <c r="B153" s="126"/>
      <c r="C153" s="126"/>
      <c r="D153" s="126"/>
      <c r="E153" s="126"/>
      <c r="F153" s="2"/>
      <c r="G153" s="2"/>
      <c r="H153" s="2"/>
      <c r="I153" s="2"/>
      <c r="J153" s="2"/>
    </row>
    <row r="154" spans="1:10" s="10" customFormat="1">
      <c r="A154" s="13"/>
      <c r="B154" s="126"/>
      <c r="C154" s="126"/>
      <c r="D154" s="126"/>
      <c r="E154" s="126"/>
      <c r="F154" s="2"/>
      <c r="G154" s="2"/>
      <c r="H154" s="2"/>
      <c r="I154" s="2"/>
      <c r="J154" s="2"/>
    </row>
    <row r="155" spans="1:10" s="10" customFormat="1">
      <c r="A155" s="13"/>
      <c r="B155" s="126"/>
      <c r="C155" s="126"/>
      <c r="D155" s="126"/>
      <c r="E155" s="126"/>
      <c r="F155" s="2"/>
      <c r="G155" s="2"/>
      <c r="H155" s="2"/>
      <c r="I155" s="2"/>
      <c r="J155" s="2"/>
    </row>
    <row r="156" spans="1:10" s="10" customFormat="1">
      <c r="A156" s="13"/>
      <c r="B156" s="126"/>
      <c r="C156" s="126"/>
      <c r="D156" s="126"/>
      <c r="E156" s="126"/>
      <c r="F156" s="2"/>
      <c r="G156" s="2"/>
      <c r="H156" s="2"/>
      <c r="I156" s="2"/>
      <c r="J156" s="2"/>
    </row>
    <row r="157" spans="1:10" s="10" customFormat="1">
      <c r="A157" s="13"/>
      <c r="B157" s="126"/>
      <c r="C157" s="126"/>
      <c r="D157" s="126"/>
      <c r="E157" s="126"/>
      <c r="F157" s="2"/>
      <c r="G157" s="2"/>
      <c r="H157" s="2"/>
      <c r="I157" s="2"/>
      <c r="J157" s="2"/>
    </row>
    <row r="158" spans="1:10" s="10" customFormat="1">
      <c r="A158" s="13"/>
      <c r="B158" s="126"/>
      <c r="C158" s="126"/>
      <c r="D158" s="126"/>
      <c r="E158" s="126"/>
      <c r="F158" s="2"/>
      <c r="G158" s="2"/>
      <c r="H158" s="2"/>
      <c r="I158" s="2"/>
      <c r="J158" s="2"/>
    </row>
    <row r="159" spans="1:10" s="10" customFormat="1">
      <c r="A159" s="13"/>
      <c r="B159" s="126"/>
      <c r="C159" s="126"/>
      <c r="D159" s="126"/>
      <c r="E159" s="126"/>
      <c r="F159" s="2"/>
      <c r="G159" s="2"/>
      <c r="H159" s="2"/>
      <c r="I159" s="2"/>
      <c r="J159" s="2"/>
    </row>
    <row r="160" spans="1:10" s="10" customFormat="1">
      <c r="A160" s="13"/>
      <c r="B160" s="126"/>
      <c r="C160" s="126"/>
      <c r="D160" s="126"/>
      <c r="E160" s="126"/>
      <c r="F160" s="2"/>
      <c r="G160" s="2"/>
      <c r="H160" s="2"/>
      <c r="I160" s="2"/>
      <c r="J160" s="2"/>
    </row>
    <row r="161" spans="1:10" s="10" customFormat="1">
      <c r="A161" s="13"/>
      <c r="B161" s="126"/>
      <c r="C161" s="126"/>
      <c r="D161" s="126"/>
      <c r="E161" s="126"/>
      <c r="F161" s="2"/>
      <c r="G161" s="2"/>
      <c r="H161" s="2"/>
      <c r="I161" s="2"/>
      <c r="J161" s="2"/>
    </row>
    <row r="162" spans="1:10" s="10" customFormat="1">
      <c r="A162" s="13"/>
      <c r="B162" s="126"/>
      <c r="C162" s="126"/>
      <c r="D162" s="126"/>
      <c r="E162" s="126"/>
      <c r="F162" s="2"/>
      <c r="G162" s="2"/>
      <c r="H162" s="2"/>
      <c r="I162" s="2"/>
      <c r="J162" s="2"/>
    </row>
    <row r="163" spans="1:10" s="10" customFormat="1">
      <c r="A163" s="13"/>
      <c r="B163" s="126"/>
      <c r="C163" s="126"/>
      <c r="D163" s="126"/>
      <c r="E163" s="126"/>
      <c r="F163" s="2"/>
      <c r="G163" s="2"/>
      <c r="H163" s="2"/>
      <c r="I163" s="2"/>
      <c r="J163" s="2"/>
    </row>
    <row r="164" spans="1:10" s="10" customFormat="1">
      <c r="A164" s="13"/>
      <c r="B164" s="126"/>
      <c r="C164" s="126"/>
      <c r="D164" s="126"/>
      <c r="E164" s="126"/>
      <c r="F164" s="2"/>
      <c r="G164" s="2"/>
      <c r="H164" s="2"/>
      <c r="I164" s="2"/>
      <c r="J164" s="2"/>
    </row>
    <row r="165" spans="1:10" s="10" customFormat="1">
      <c r="A165" s="13"/>
      <c r="B165" s="126"/>
      <c r="C165" s="126"/>
      <c r="D165" s="126"/>
      <c r="E165" s="126"/>
      <c r="F165" s="2"/>
      <c r="G165" s="2"/>
      <c r="H165" s="2"/>
      <c r="I165" s="2"/>
      <c r="J165" s="2"/>
    </row>
    <row r="166" spans="1:10" s="10" customFormat="1">
      <c r="A166" s="13"/>
      <c r="B166" s="126"/>
      <c r="C166" s="126"/>
      <c r="D166" s="126"/>
      <c r="E166" s="126"/>
      <c r="F166" s="2"/>
      <c r="G166" s="2"/>
      <c r="H166" s="2"/>
      <c r="I166" s="2"/>
      <c r="J166" s="2"/>
    </row>
    <row r="167" spans="1:10" s="10" customFormat="1">
      <c r="A167" s="13"/>
      <c r="B167" s="126"/>
      <c r="C167" s="126"/>
      <c r="D167" s="126"/>
      <c r="E167" s="126"/>
      <c r="F167" s="2"/>
      <c r="G167" s="2"/>
      <c r="H167" s="2"/>
      <c r="I167" s="2"/>
      <c r="J167" s="2"/>
    </row>
    <row r="168" spans="1:10" s="10" customFormat="1">
      <c r="A168" s="13"/>
      <c r="B168" s="126"/>
      <c r="C168" s="126"/>
      <c r="D168" s="126"/>
      <c r="E168" s="126"/>
      <c r="F168" s="2"/>
      <c r="G168" s="2"/>
      <c r="H168" s="2"/>
      <c r="I168" s="2"/>
      <c r="J168" s="2"/>
    </row>
    <row r="169" spans="1:10" s="10" customFormat="1">
      <c r="A169" s="13"/>
      <c r="B169" s="126"/>
      <c r="C169" s="126"/>
      <c r="D169" s="126"/>
      <c r="E169" s="126"/>
      <c r="F169" s="2"/>
      <c r="G169" s="2"/>
      <c r="H169" s="2"/>
      <c r="I169" s="2"/>
      <c r="J169" s="2"/>
    </row>
    <row r="170" spans="1:10" s="10" customFormat="1">
      <c r="A170" s="13"/>
      <c r="B170" s="126"/>
      <c r="C170" s="126"/>
      <c r="D170" s="126"/>
      <c r="E170" s="126"/>
      <c r="F170" s="2"/>
      <c r="G170" s="2"/>
      <c r="H170" s="2"/>
      <c r="I170" s="2"/>
      <c r="J170" s="2"/>
    </row>
    <row r="171" spans="1:10" s="10" customFormat="1">
      <c r="A171" s="13"/>
      <c r="B171" s="126"/>
      <c r="C171" s="126"/>
      <c r="D171" s="126"/>
      <c r="E171" s="126"/>
      <c r="F171" s="2"/>
      <c r="G171" s="2"/>
      <c r="H171" s="2"/>
      <c r="I171" s="2"/>
      <c r="J171" s="2"/>
    </row>
    <row r="172" spans="1:10" s="10" customFormat="1">
      <c r="A172" s="13"/>
      <c r="B172" s="126"/>
      <c r="C172" s="126"/>
      <c r="D172" s="126"/>
      <c r="E172" s="126"/>
      <c r="F172" s="2"/>
      <c r="G172" s="2"/>
      <c r="H172" s="2"/>
      <c r="I172" s="2"/>
      <c r="J172" s="2"/>
    </row>
    <row r="173" spans="1:10" s="10" customFormat="1">
      <c r="A173" s="13"/>
      <c r="B173" s="126"/>
      <c r="C173" s="126"/>
      <c r="D173" s="126"/>
      <c r="E173" s="126"/>
      <c r="F173" s="2"/>
      <c r="G173" s="2"/>
      <c r="H173" s="2"/>
      <c r="I173" s="2"/>
      <c r="J173" s="2"/>
    </row>
    <row r="174" spans="1:10" s="10" customFormat="1">
      <c r="A174" s="13"/>
      <c r="B174" s="126"/>
      <c r="C174" s="126"/>
      <c r="D174" s="126"/>
      <c r="E174" s="126"/>
      <c r="F174" s="2"/>
      <c r="G174" s="2"/>
      <c r="H174" s="2"/>
      <c r="I174" s="2"/>
      <c r="J174" s="2"/>
    </row>
    <row r="175" spans="1:10" s="10" customFormat="1">
      <c r="A175" s="13"/>
      <c r="B175" s="126"/>
      <c r="C175" s="126"/>
      <c r="D175" s="126"/>
      <c r="E175" s="126"/>
      <c r="F175" s="2"/>
      <c r="G175" s="2"/>
      <c r="H175" s="2"/>
      <c r="I175" s="2"/>
      <c r="J175" s="2"/>
    </row>
    <row r="176" spans="1:10" s="10" customFormat="1">
      <c r="A176" s="13"/>
      <c r="B176" s="126"/>
      <c r="C176" s="126"/>
      <c r="D176" s="126"/>
      <c r="E176" s="126"/>
      <c r="F176" s="2"/>
      <c r="G176" s="2"/>
      <c r="H176" s="2"/>
      <c r="I176" s="2"/>
      <c r="J176" s="2"/>
    </row>
    <row r="177" spans="1:10" s="10" customFormat="1">
      <c r="A177" s="13"/>
      <c r="B177" s="126"/>
      <c r="C177" s="126"/>
      <c r="D177" s="126"/>
      <c r="E177" s="126"/>
      <c r="F177" s="2"/>
      <c r="G177" s="2"/>
      <c r="H177" s="2"/>
      <c r="I177" s="2"/>
      <c r="J177" s="2"/>
    </row>
    <row r="178" spans="1:10" s="10" customFormat="1">
      <c r="A178" s="13"/>
      <c r="B178" s="126"/>
      <c r="C178" s="126"/>
      <c r="D178" s="126"/>
      <c r="E178" s="126"/>
      <c r="F178" s="2"/>
      <c r="G178" s="2"/>
      <c r="H178" s="2"/>
      <c r="I178" s="2"/>
      <c r="J178" s="2"/>
    </row>
    <row r="179" spans="1:10" s="10" customFormat="1">
      <c r="A179" s="13"/>
      <c r="B179" s="126"/>
      <c r="C179" s="126"/>
      <c r="D179" s="126"/>
      <c r="E179" s="126"/>
      <c r="F179" s="2"/>
      <c r="G179" s="2"/>
      <c r="H179" s="2"/>
      <c r="I179" s="2"/>
      <c r="J179" s="2"/>
    </row>
    <row r="180" spans="1:10" s="10" customFormat="1">
      <c r="A180" s="13"/>
      <c r="B180" s="126"/>
      <c r="C180" s="126"/>
      <c r="D180" s="126"/>
      <c r="E180" s="126"/>
      <c r="F180" s="2"/>
      <c r="G180" s="2"/>
      <c r="H180" s="2"/>
      <c r="I180" s="2"/>
      <c r="J180" s="2"/>
    </row>
    <row r="181" spans="1:10" s="10" customFormat="1">
      <c r="A181" s="13"/>
      <c r="B181" s="126"/>
      <c r="C181" s="126"/>
      <c r="D181" s="126"/>
      <c r="E181" s="126"/>
      <c r="F181" s="2"/>
      <c r="G181" s="2"/>
      <c r="H181" s="2"/>
      <c r="I181" s="2"/>
      <c r="J181" s="2"/>
    </row>
    <row r="182" spans="1:10" s="10" customFormat="1">
      <c r="A182" s="13"/>
      <c r="B182" s="126"/>
      <c r="C182" s="126"/>
      <c r="D182" s="126"/>
      <c r="E182" s="126"/>
      <c r="F182" s="2"/>
      <c r="G182" s="2"/>
      <c r="H182" s="2"/>
      <c r="I182" s="2"/>
      <c r="J182" s="2"/>
    </row>
    <row r="183" spans="1:10" s="10" customFormat="1">
      <c r="A183" s="13"/>
      <c r="B183" s="126"/>
      <c r="C183" s="126"/>
      <c r="D183" s="126"/>
      <c r="E183" s="126"/>
      <c r="F183" s="2"/>
      <c r="G183" s="2"/>
      <c r="H183" s="2"/>
      <c r="I183" s="2"/>
      <c r="J183" s="2"/>
    </row>
    <row r="184" spans="1:10" s="10" customFormat="1">
      <c r="A184" s="13"/>
      <c r="B184" s="126"/>
      <c r="C184" s="126"/>
      <c r="D184" s="126"/>
      <c r="E184" s="126"/>
      <c r="F184" s="2"/>
      <c r="G184" s="2"/>
      <c r="H184" s="2"/>
      <c r="I184" s="2"/>
      <c r="J184" s="2"/>
    </row>
    <row r="185" spans="1:10" s="10" customFormat="1">
      <c r="A185" s="13"/>
      <c r="B185" s="126"/>
      <c r="C185" s="126"/>
      <c r="D185" s="126"/>
      <c r="E185" s="126"/>
      <c r="F185" s="2"/>
      <c r="G185" s="2"/>
      <c r="H185" s="2"/>
      <c r="I185" s="2"/>
      <c r="J185" s="2"/>
    </row>
    <row r="186" spans="1:10" s="10" customFormat="1">
      <c r="A186" s="13"/>
      <c r="B186" s="126"/>
      <c r="C186" s="126"/>
      <c r="D186" s="126"/>
      <c r="E186" s="126"/>
      <c r="F186" s="2"/>
      <c r="G186" s="2"/>
      <c r="H186" s="2"/>
      <c r="I186" s="2"/>
      <c r="J186" s="2"/>
    </row>
    <row r="187" spans="1:10" s="10" customFormat="1">
      <c r="A187" s="13"/>
      <c r="B187" s="126"/>
      <c r="C187" s="126"/>
      <c r="D187" s="126"/>
      <c r="E187" s="126"/>
      <c r="F187" s="2"/>
      <c r="G187" s="2"/>
      <c r="H187" s="2"/>
      <c r="I187" s="2"/>
      <c r="J187" s="2"/>
    </row>
    <row r="188" spans="1:10" s="10" customFormat="1">
      <c r="A188" s="13"/>
      <c r="B188" s="126"/>
      <c r="C188" s="126"/>
      <c r="D188" s="126"/>
      <c r="E188" s="126"/>
      <c r="F188" s="2"/>
      <c r="G188" s="2"/>
      <c r="H188" s="2"/>
      <c r="I188" s="2"/>
      <c r="J188" s="2"/>
    </row>
    <row r="189" spans="1:10" s="10" customFormat="1">
      <c r="A189" s="13"/>
      <c r="B189" s="126"/>
      <c r="C189" s="126"/>
      <c r="D189" s="126"/>
      <c r="E189" s="126"/>
      <c r="F189" s="2"/>
      <c r="G189" s="2"/>
      <c r="H189" s="2"/>
      <c r="I189" s="2"/>
      <c r="J189" s="2"/>
    </row>
    <row r="190" spans="1:10" s="10" customFormat="1">
      <c r="A190" s="13"/>
      <c r="B190" s="126"/>
      <c r="C190" s="126"/>
      <c r="D190" s="126"/>
      <c r="E190" s="126"/>
      <c r="F190" s="2"/>
      <c r="G190" s="2"/>
      <c r="H190" s="2"/>
      <c r="I190" s="2"/>
      <c r="J190" s="2"/>
    </row>
    <row r="191" spans="1:10" s="10" customFormat="1">
      <c r="A191" s="13"/>
      <c r="B191" s="126"/>
      <c r="C191" s="126"/>
      <c r="D191" s="126"/>
      <c r="E191" s="126"/>
      <c r="F191" s="2"/>
      <c r="G191" s="2"/>
      <c r="H191" s="2"/>
      <c r="I191" s="2"/>
      <c r="J191" s="2"/>
    </row>
    <row r="192" spans="1:10" s="10" customFormat="1">
      <c r="A192" s="13"/>
      <c r="B192" s="126"/>
      <c r="C192" s="126"/>
      <c r="D192" s="126"/>
      <c r="E192" s="126"/>
      <c r="F192" s="2"/>
      <c r="G192" s="2"/>
      <c r="H192" s="2"/>
      <c r="I192" s="2"/>
      <c r="J192" s="2"/>
    </row>
    <row r="193" spans="1:10" s="10" customFormat="1">
      <c r="A193" s="13"/>
      <c r="B193" s="126"/>
      <c r="C193" s="126"/>
      <c r="D193" s="126"/>
      <c r="E193" s="126"/>
      <c r="F193" s="2"/>
      <c r="G193" s="2"/>
      <c r="H193" s="2"/>
      <c r="I193" s="2"/>
      <c r="J193" s="2"/>
    </row>
    <row r="194" spans="1:10" s="10" customFormat="1">
      <c r="A194" s="13"/>
      <c r="B194" s="126"/>
      <c r="C194" s="126"/>
      <c r="D194" s="126"/>
      <c r="E194" s="126"/>
      <c r="F194" s="2"/>
      <c r="G194" s="2"/>
      <c r="H194" s="2"/>
      <c r="I194" s="2"/>
      <c r="J194" s="2"/>
    </row>
    <row r="195" spans="1:10" s="10" customFormat="1">
      <c r="A195" s="13"/>
      <c r="B195" s="126"/>
      <c r="C195" s="126"/>
      <c r="D195" s="126"/>
      <c r="E195" s="126"/>
      <c r="F195" s="2"/>
      <c r="G195" s="2"/>
      <c r="H195" s="2"/>
      <c r="I195" s="2"/>
      <c r="J195" s="2"/>
    </row>
    <row r="196" spans="1:10" s="10" customFormat="1">
      <c r="A196" s="13"/>
      <c r="B196" s="126"/>
      <c r="C196" s="126"/>
      <c r="D196" s="126"/>
      <c r="E196" s="126"/>
      <c r="F196" s="2"/>
      <c r="G196" s="2"/>
      <c r="H196" s="2"/>
      <c r="I196" s="2"/>
      <c r="J196" s="2"/>
    </row>
    <row r="197" spans="1:10" s="10" customFormat="1">
      <c r="A197" s="13"/>
      <c r="B197" s="126"/>
      <c r="C197" s="126"/>
      <c r="D197" s="126"/>
      <c r="E197" s="126"/>
      <c r="F197" s="2"/>
      <c r="G197" s="2"/>
      <c r="H197" s="2"/>
      <c r="I197" s="2"/>
      <c r="J197" s="2"/>
    </row>
    <row r="198" spans="1:10" s="10" customFormat="1">
      <c r="A198" s="13"/>
      <c r="B198" s="126"/>
      <c r="C198" s="126"/>
      <c r="D198" s="126"/>
      <c r="E198" s="126"/>
      <c r="F198" s="2"/>
      <c r="G198" s="2"/>
      <c r="H198" s="2"/>
      <c r="I198" s="2"/>
      <c r="J198" s="2"/>
    </row>
    <row r="199" spans="1:10" s="10" customFormat="1">
      <c r="A199" s="13"/>
      <c r="B199" s="126"/>
      <c r="C199" s="126"/>
      <c r="D199" s="126"/>
      <c r="E199" s="126"/>
      <c r="F199" s="2"/>
      <c r="G199" s="2"/>
      <c r="H199" s="2"/>
      <c r="I199" s="2"/>
      <c r="J199" s="2"/>
    </row>
    <row r="200" spans="1:10" s="10" customFormat="1">
      <c r="A200" s="13"/>
      <c r="B200" s="126"/>
      <c r="C200" s="126"/>
      <c r="D200" s="126"/>
      <c r="E200" s="126"/>
      <c r="F200" s="2"/>
      <c r="G200" s="2"/>
      <c r="H200" s="2"/>
      <c r="I200" s="2"/>
      <c r="J200" s="2"/>
    </row>
    <row r="201" spans="1:10" s="10" customFormat="1">
      <c r="A201" s="13"/>
      <c r="B201" s="126"/>
      <c r="C201" s="126"/>
      <c r="D201" s="126"/>
      <c r="E201" s="126"/>
      <c r="F201" s="2"/>
      <c r="G201" s="2"/>
      <c r="H201" s="2"/>
      <c r="I201" s="2"/>
      <c r="J201" s="2"/>
    </row>
    <row r="202" spans="1:10" s="10" customFormat="1">
      <c r="A202" s="13"/>
      <c r="B202" s="126"/>
      <c r="C202" s="126"/>
      <c r="D202" s="126"/>
      <c r="E202" s="126"/>
      <c r="F202" s="2"/>
      <c r="G202" s="2"/>
      <c r="H202" s="2"/>
      <c r="I202" s="2"/>
      <c r="J202" s="2"/>
    </row>
    <row r="203" spans="1:10" s="10" customFormat="1">
      <c r="A203" s="13"/>
      <c r="B203" s="126"/>
      <c r="C203" s="126"/>
      <c r="D203" s="126"/>
      <c r="E203" s="126"/>
      <c r="F203" s="2"/>
      <c r="G203" s="2"/>
      <c r="H203" s="2"/>
      <c r="I203" s="2"/>
      <c r="J203" s="2"/>
    </row>
    <row r="204" spans="1:10" s="10" customFormat="1">
      <c r="A204" s="13"/>
      <c r="B204" s="126"/>
      <c r="C204" s="126"/>
      <c r="D204" s="126"/>
      <c r="E204" s="126"/>
      <c r="F204" s="2"/>
      <c r="G204" s="2"/>
      <c r="H204" s="2"/>
      <c r="I204" s="2"/>
      <c r="J204" s="2"/>
    </row>
    <row r="205" spans="1:10" s="10" customFormat="1">
      <c r="A205" s="13"/>
      <c r="B205" s="126"/>
      <c r="C205" s="126"/>
      <c r="D205" s="126"/>
      <c r="E205" s="126"/>
      <c r="F205" s="2"/>
      <c r="G205" s="2"/>
      <c r="H205" s="2"/>
      <c r="I205" s="2"/>
      <c r="J205" s="2"/>
    </row>
    <row r="206" spans="1:10" s="10" customFormat="1">
      <c r="A206" s="13"/>
      <c r="B206" s="126"/>
      <c r="C206" s="126"/>
      <c r="D206" s="126"/>
      <c r="E206" s="126"/>
      <c r="F206" s="2"/>
      <c r="G206" s="2"/>
      <c r="H206" s="2"/>
      <c r="I206" s="2"/>
      <c r="J206" s="2"/>
    </row>
    <row r="207" spans="1:10" s="10" customFormat="1">
      <c r="A207" s="13"/>
      <c r="B207" s="126"/>
      <c r="C207" s="126"/>
      <c r="D207" s="126"/>
      <c r="E207" s="126"/>
      <c r="F207" s="2"/>
      <c r="G207" s="2"/>
      <c r="H207" s="2"/>
      <c r="I207" s="2"/>
      <c r="J207" s="2"/>
    </row>
    <row r="208" spans="1:10" s="10" customFormat="1">
      <c r="A208" s="13"/>
      <c r="B208" s="126"/>
      <c r="C208" s="126"/>
      <c r="D208" s="126"/>
      <c r="E208" s="126"/>
      <c r="F208" s="2"/>
      <c r="G208" s="2"/>
      <c r="H208" s="2"/>
      <c r="I208" s="2"/>
      <c r="J208" s="2"/>
    </row>
    <row r="209" spans="1:10" s="10" customFormat="1">
      <c r="A209" s="13"/>
      <c r="B209" s="126"/>
      <c r="C209" s="126"/>
      <c r="D209" s="126"/>
      <c r="E209" s="126"/>
      <c r="F209" s="2"/>
      <c r="G209" s="2"/>
      <c r="H209" s="2"/>
      <c r="I209" s="2"/>
      <c r="J209" s="2"/>
    </row>
    <row r="210" spans="1:10" s="10" customFormat="1">
      <c r="A210" s="13"/>
      <c r="B210" s="126"/>
      <c r="C210" s="126"/>
      <c r="D210" s="126"/>
      <c r="E210" s="126"/>
      <c r="F210" s="2"/>
      <c r="G210" s="2"/>
      <c r="H210" s="2"/>
      <c r="I210" s="2"/>
      <c r="J210" s="2"/>
    </row>
    <row r="211" spans="1:10" s="10" customFormat="1">
      <c r="A211" s="13"/>
      <c r="B211" s="126"/>
      <c r="C211" s="126"/>
      <c r="D211" s="126"/>
      <c r="E211" s="126"/>
      <c r="F211" s="2"/>
      <c r="G211" s="2"/>
      <c r="H211" s="2"/>
      <c r="I211" s="2"/>
      <c r="J211" s="2"/>
    </row>
    <row r="212" spans="1:10" s="10" customFormat="1">
      <c r="A212" s="13"/>
      <c r="B212" s="126"/>
      <c r="C212" s="126"/>
      <c r="D212" s="126"/>
      <c r="E212" s="126"/>
      <c r="F212" s="2"/>
      <c r="G212" s="2"/>
      <c r="H212" s="2"/>
      <c r="I212" s="2"/>
      <c r="J212" s="2"/>
    </row>
    <row r="213" spans="1:10" s="10" customFormat="1">
      <c r="A213" s="13"/>
      <c r="B213" s="126"/>
      <c r="C213" s="126"/>
      <c r="D213" s="126"/>
      <c r="E213" s="126"/>
      <c r="F213" s="2"/>
      <c r="G213" s="2"/>
      <c r="H213" s="2"/>
      <c r="I213" s="2"/>
      <c r="J213" s="2"/>
    </row>
    <row r="214" spans="1:10" s="10" customFormat="1">
      <c r="A214" s="13"/>
      <c r="B214" s="126"/>
      <c r="C214" s="126"/>
      <c r="D214" s="126"/>
      <c r="E214" s="126"/>
      <c r="F214" s="2"/>
      <c r="G214" s="2"/>
      <c r="H214" s="2"/>
      <c r="I214" s="2"/>
      <c r="J214" s="2"/>
    </row>
    <row r="215" spans="1:10" s="10" customFormat="1">
      <c r="A215" s="13"/>
      <c r="B215" s="126"/>
      <c r="C215" s="126"/>
      <c r="D215" s="126"/>
      <c r="E215" s="126"/>
      <c r="F215" s="2"/>
      <c r="G215" s="2"/>
      <c r="H215" s="2"/>
      <c r="I215" s="2"/>
      <c r="J215" s="2"/>
    </row>
    <row r="216" spans="1:10" s="10" customFormat="1">
      <c r="A216" s="13"/>
      <c r="B216" s="126"/>
      <c r="C216" s="126"/>
      <c r="D216" s="126"/>
      <c r="E216" s="126"/>
      <c r="F216" s="2"/>
      <c r="G216" s="2"/>
      <c r="H216" s="2"/>
      <c r="I216" s="2"/>
      <c r="J216" s="2"/>
    </row>
    <row r="217" spans="1:10" s="10" customFormat="1">
      <c r="A217" s="13"/>
      <c r="B217" s="126"/>
      <c r="C217" s="126"/>
      <c r="D217" s="126"/>
      <c r="E217" s="126"/>
      <c r="F217" s="2"/>
      <c r="G217" s="2"/>
      <c r="H217" s="2"/>
      <c r="I217" s="2"/>
      <c r="J217" s="2"/>
    </row>
    <row r="218" spans="1:10" s="10" customFormat="1">
      <c r="A218" s="13"/>
      <c r="B218" s="126"/>
      <c r="C218" s="126"/>
      <c r="D218" s="126"/>
      <c r="E218" s="126"/>
      <c r="F218" s="2"/>
      <c r="G218" s="2"/>
      <c r="H218" s="2"/>
      <c r="I218" s="2"/>
      <c r="J218" s="2"/>
    </row>
    <row r="219" spans="1:10" s="10" customFormat="1">
      <c r="A219" s="13"/>
      <c r="B219" s="126"/>
      <c r="C219" s="126"/>
      <c r="D219" s="126"/>
      <c r="E219" s="126"/>
      <c r="F219" s="2"/>
      <c r="G219" s="2"/>
      <c r="H219" s="2"/>
      <c r="I219" s="2"/>
      <c r="J219" s="2"/>
    </row>
    <row r="220" spans="1:10" s="10" customFormat="1">
      <c r="A220" s="13"/>
      <c r="B220" s="126"/>
      <c r="C220" s="126"/>
      <c r="D220" s="126"/>
      <c r="E220" s="126"/>
      <c r="F220" s="2"/>
      <c r="G220" s="2"/>
      <c r="H220" s="2"/>
      <c r="I220" s="2"/>
      <c r="J220" s="2"/>
    </row>
    <row r="221" spans="1:10" s="10" customFormat="1">
      <c r="A221" s="13"/>
      <c r="B221" s="126"/>
      <c r="C221" s="126"/>
      <c r="D221" s="126"/>
      <c r="E221" s="126"/>
      <c r="F221" s="2"/>
      <c r="G221" s="2"/>
      <c r="H221" s="2"/>
      <c r="I221" s="2"/>
      <c r="J221" s="2"/>
    </row>
    <row r="222" spans="1:10" s="10" customFormat="1">
      <c r="A222" s="13"/>
      <c r="B222" s="126"/>
      <c r="C222" s="126"/>
      <c r="D222" s="126"/>
      <c r="E222" s="126"/>
      <c r="F222" s="2"/>
      <c r="G222" s="2"/>
      <c r="H222" s="2"/>
      <c r="I222" s="2"/>
      <c r="J222" s="2"/>
    </row>
    <row r="223" spans="1:10" s="10" customFormat="1">
      <c r="A223" s="13"/>
      <c r="B223" s="126"/>
      <c r="C223" s="126"/>
      <c r="D223" s="126"/>
      <c r="E223" s="126"/>
      <c r="F223" s="2"/>
      <c r="G223" s="2"/>
      <c r="H223" s="2"/>
      <c r="I223" s="2"/>
      <c r="J223" s="2"/>
    </row>
    <row r="224" spans="1:10" s="10" customFormat="1">
      <c r="A224" s="13"/>
      <c r="B224" s="126"/>
      <c r="C224" s="126"/>
      <c r="D224" s="126"/>
      <c r="E224" s="126"/>
      <c r="F224" s="2"/>
      <c r="G224" s="2"/>
      <c r="H224" s="2"/>
      <c r="I224" s="2"/>
      <c r="J224" s="2"/>
    </row>
    <row r="225" spans="1:10" s="10" customFormat="1">
      <c r="A225" s="13"/>
      <c r="B225" s="126"/>
      <c r="C225" s="126"/>
      <c r="D225" s="126"/>
      <c r="E225" s="126"/>
      <c r="F225" s="2"/>
      <c r="G225" s="2"/>
      <c r="H225" s="2"/>
      <c r="I225" s="2"/>
      <c r="J225" s="2"/>
    </row>
    <row r="226" spans="1:10" s="10" customFormat="1">
      <c r="A226" s="13"/>
      <c r="B226" s="126"/>
      <c r="C226" s="126"/>
      <c r="D226" s="126"/>
      <c r="E226" s="126"/>
      <c r="F226" s="2"/>
      <c r="G226" s="2"/>
      <c r="H226" s="2"/>
      <c r="I226" s="2"/>
      <c r="J226" s="2"/>
    </row>
    <row r="227" spans="1:10" s="10" customFormat="1">
      <c r="A227" s="13"/>
      <c r="B227" s="126"/>
      <c r="C227" s="126"/>
      <c r="D227" s="126"/>
      <c r="E227" s="126"/>
      <c r="F227" s="2"/>
      <c r="G227" s="2"/>
      <c r="H227" s="2"/>
      <c r="I227" s="2"/>
      <c r="J227" s="2"/>
    </row>
    <row r="228" spans="1:10" s="10" customFormat="1">
      <c r="A228" s="13"/>
      <c r="B228" s="126"/>
      <c r="C228" s="126"/>
      <c r="D228" s="126"/>
      <c r="E228" s="126"/>
      <c r="F228" s="2"/>
      <c r="G228" s="2"/>
      <c r="H228" s="2"/>
      <c r="I228" s="2"/>
      <c r="J228" s="2"/>
    </row>
    <row r="229" spans="1:10" s="10" customFormat="1">
      <c r="A229" s="13"/>
      <c r="B229" s="126"/>
      <c r="C229" s="126"/>
      <c r="D229" s="126"/>
      <c r="E229" s="126"/>
      <c r="F229" s="2"/>
      <c r="G229" s="2"/>
      <c r="H229" s="2"/>
      <c r="I229" s="2"/>
      <c r="J229" s="2"/>
    </row>
    <row r="230" spans="1:10" s="10" customFormat="1">
      <c r="A230" s="13"/>
      <c r="B230" s="126"/>
      <c r="C230" s="126"/>
      <c r="D230" s="126"/>
      <c r="E230" s="126"/>
      <c r="F230" s="2"/>
      <c r="G230" s="2"/>
      <c r="H230" s="2"/>
      <c r="I230" s="2"/>
      <c r="J230" s="2"/>
    </row>
    <row r="231" spans="1:10" s="10" customFormat="1">
      <c r="A231" s="13"/>
      <c r="B231" s="126"/>
      <c r="C231" s="126"/>
      <c r="D231" s="126"/>
      <c r="E231" s="126"/>
      <c r="F231" s="2"/>
      <c r="G231" s="2"/>
      <c r="H231" s="2"/>
      <c r="I231" s="2"/>
      <c r="J231" s="2"/>
    </row>
    <row r="232" spans="1:10" s="10" customFormat="1">
      <c r="A232" s="13"/>
      <c r="B232" s="126"/>
      <c r="C232" s="126"/>
      <c r="D232" s="126"/>
      <c r="E232" s="126"/>
      <c r="F232" s="2"/>
      <c r="G232" s="2"/>
      <c r="H232" s="2"/>
      <c r="I232" s="2"/>
      <c r="J232" s="2"/>
    </row>
    <row r="233" spans="1:10" s="10" customFormat="1">
      <c r="A233" s="13"/>
      <c r="B233" s="126"/>
      <c r="C233" s="126"/>
      <c r="D233" s="126"/>
      <c r="E233" s="126"/>
      <c r="F233" s="2"/>
      <c r="G233" s="2"/>
      <c r="H233" s="2"/>
      <c r="I233" s="2"/>
      <c r="J233" s="2"/>
    </row>
    <row r="234" spans="1:10" s="10" customFormat="1">
      <c r="A234" s="13"/>
      <c r="B234" s="126"/>
      <c r="C234" s="126"/>
      <c r="D234" s="126"/>
      <c r="E234" s="126"/>
      <c r="F234" s="2"/>
      <c r="G234" s="2"/>
      <c r="H234" s="2"/>
      <c r="I234" s="2"/>
      <c r="J234" s="2"/>
    </row>
    <row r="235" spans="1:10" s="10" customFormat="1">
      <c r="A235" s="13"/>
      <c r="B235" s="126"/>
      <c r="C235" s="126"/>
      <c r="D235" s="126"/>
      <c r="E235" s="126"/>
      <c r="F235" s="2"/>
      <c r="G235" s="2"/>
      <c r="H235" s="2"/>
      <c r="I235" s="2"/>
      <c r="J235" s="2"/>
    </row>
    <row r="236" spans="1:10" s="10" customFormat="1">
      <c r="A236" s="13"/>
      <c r="B236" s="126"/>
      <c r="C236" s="126"/>
      <c r="D236" s="126"/>
      <c r="E236" s="126"/>
      <c r="F236" s="2"/>
      <c r="G236" s="2"/>
      <c r="H236" s="2"/>
      <c r="I236" s="2"/>
      <c r="J236" s="2"/>
    </row>
    <row r="237" spans="1:10" s="10" customFormat="1">
      <c r="A237" s="13"/>
      <c r="B237" s="126"/>
      <c r="C237" s="126"/>
      <c r="D237" s="126"/>
      <c r="E237" s="126"/>
      <c r="F237" s="2"/>
      <c r="G237" s="2"/>
      <c r="H237" s="2"/>
      <c r="I237" s="2"/>
      <c r="J237" s="2"/>
    </row>
    <row r="238" spans="1:10" s="10" customFormat="1">
      <c r="A238" s="13"/>
      <c r="B238" s="126"/>
      <c r="C238" s="126"/>
      <c r="D238" s="126"/>
      <c r="E238" s="126"/>
      <c r="F238" s="2"/>
      <c r="G238" s="2"/>
      <c r="H238" s="2"/>
      <c r="I238" s="2"/>
      <c r="J238" s="2"/>
    </row>
    <row r="239" spans="1:10" s="10" customFormat="1">
      <c r="A239" s="13"/>
      <c r="B239" s="126"/>
      <c r="C239" s="126"/>
      <c r="D239" s="126"/>
      <c r="E239" s="126"/>
      <c r="F239" s="2"/>
      <c r="G239" s="2"/>
      <c r="H239" s="2"/>
      <c r="I239" s="2"/>
      <c r="J239" s="2"/>
    </row>
    <row r="240" spans="1:10" s="10" customFormat="1">
      <c r="A240" s="13"/>
      <c r="B240" s="126"/>
      <c r="C240" s="126"/>
      <c r="D240" s="126"/>
      <c r="E240" s="126"/>
      <c r="F240" s="2"/>
      <c r="G240" s="2"/>
      <c r="H240" s="2"/>
      <c r="I240" s="2"/>
      <c r="J240" s="2"/>
    </row>
    <row r="241" spans="1:10" s="10" customFormat="1">
      <c r="A241" s="13"/>
      <c r="B241" s="126"/>
      <c r="C241" s="126"/>
      <c r="D241" s="126"/>
      <c r="E241" s="126"/>
      <c r="F241" s="2"/>
      <c r="G241" s="2"/>
      <c r="H241" s="2"/>
      <c r="I241" s="2"/>
      <c r="J241" s="2"/>
    </row>
    <row r="242" spans="1:10" s="10" customFormat="1">
      <c r="A242" s="13"/>
      <c r="B242" s="126"/>
      <c r="C242" s="126"/>
      <c r="D242" s="126"/>
      <c r="E242" s="126"/>
      <c r="F242" s="2"/>
      <c r="G242" s="2"/>
      <c r="H242" s="2"/>
      <c r="I242" s="2"/>
      <c r="J242" s="2"/>
    </row>
    <row r="243" spans="1:10" s="10" customFormat="1">
      <c r="A243" s="13"/>
      <c r="B243" s="126"/>
      <c r="C243" s="126"/>
      <c r="D243" s="126"/>
      <c r="E243" s="126"/>
      <c r="F243" s="2"/>
      <c r="G243" s="2"/>
      <c r="H243" s="2"/>
      <c r="I243" s="2"/>
      <c r="J243" s="2"/>
    </row>
    <row r="244" spans="1:10" s="10" customFormat="1">
      <c r="A244" s="13"/>
      <c r="B244" s="126"/>
      <c r="C244" s="126"/>
      <c r="D244" s="126"/>
      <c r="E244" s="126"/>
      <c r="F244" s="2"/>
      <c r="G244" s="2"/>
      <c r="H244" s="2"/>
      <c r="I244" s="2"/>
      <c r="J244" s="2"/>
    </row>
    <row r="245" spans="1:10" s="10" customFormat="1">
      <c r="A245" s="13"/>
      <c r="B245" s="126"/>
      <c r="C245" s="126"/>
      <c r="D245" s="126"/>
      <c r="E245" s="126"/>
      <c r="F245" s="2"/>
      <c r="G245" s="2"/>
      <c r="H245" s="2"/>
      <c r="I245" s="2"/>
      <c r="J245" s="2"/>
    </row>
    <row r="246" spans="1:10" s="10" customFormat="1">
      <c r="A246" s="13"/>
      <c r="B246" s="126"/>
      <c r="C246" s="126"/>
      <c r="D246" s="126"/>
      <c r="E246" s="126"/>
      <c r="F246" s="2"/>
      <c r="G246" s="2"/>
      <c r="H246" s="2"/>
      <c r="I246" s="2"/>
      <c r="J246" s="2"/>
    </row>
    <row r="247" spans="1:10" s="10" customFormat="1">
      <c r="A247" s="13"/>
      <c r="B247" s="126"/>
      <c r="C247" s="126"/>
      <c r="D247" s="126"/>
      <c r="E247" s="126"/>
      <c r="F247" s="2"/>
      <c r="G247" s="2"/>
      <c r="H247" s="2"/>
      <c r="I247" s="2"/>
      <c r="J247" s="2"/>
    </row>
    <row r="248" spans="1:10" s="10" customFormat="1">
      <c r="A248" s="13"/>
      <c r="B248" s="126"/>
      <c r="C248" s="126"/>
      <c r="D248" s="126"/>
      <c r="E248" s="126"/>
      <c r="F248" s="2"/>
      <c r="G248" s="2"/>
      <c r="H248" s="2"/>
      <c r="I248" s="2"/>
      <c r="J248" s="2"/>
    </row>
    <row r="249" spans="1:10" s="10" customFormat="1">
      <c r="A249" s="13"/>
      <c r="B249" s="126"/>
      <c r="C249" s="126"/>
      <c r="D249" s="126"/>
      <c r="E249" s="126"/>
      <c r="F249" s="2"/>
      <c r="G249" s="2"/>
      <c r="H249" s="2"/>
      <c r="I249" s="2"/>
      <c r="J249" s="2"/>
    </row>
    <row r="250" spans="1:10" s="10" customFormat="1">
      <c r="A250" s="13"/>
      <c r="B250" s="126"/>
      <c r="C250" s="126"/>
      <c r="D250" s="126"/>
      <c r="E250" s="126"/>
      <c r="F250" s="2"/>
      <c r="G250" s="2"/>
      <c r="H250" s="2"/>
      <c r="I250" s="2"/>
      <c r="J250" s="2"/>
    </row>
    <row r="251" spans="1:10" s="10" customFormat="1">
      <c r="A251" s="13"/>
      <c r="B251" s="126"/>
      <c r="C251" s="126"/>
      <c r="D251" s="126"/>
      <c r="E251" s="126"/>
      <c r="F251" s="2"/>
      <c r="G251" s="2"/>
      <c r="H251" s="2"/>
      <c r="I251" s="2"/>
      <c r="J251" s="2"/>
    </row>
    <row r="252" spans="1:10" s="10" customFormat="1">
      <c r="A252" s="13"/>
      <c r="B252" s="126"/>
      <c r="C252" s="126"/>
      <c r="D252" s="126"/>
      <c r="E252" s="126"/>
      <c r="F252" s="2"/>
      <c r="G252" s="2"/>
      <c r="H252" s="2"/>
      <c r="I252" s="2"/>
      <c r="J252" s="2"/>
    </row>
    <row r="253" spans="1:10" s="10" customFormat="1">
      <c r="A253" s="13"/>
      <c r="B253" s="126"/>
      <c r="C253" s="126"/>
      <c r="D253" s="126"/>
      <c r="E253" s="126"/>
      <c r="F253" s="2"/>
      <c r="G253" s="2"/>
      <c r="H253" s="2"/>
      <c r="I253" s="2"/>
      <c r="J253" s="2"/>
    </row>
    <row r="254" spans="1:10" s="10" customFormat="1">
      <c r="A254" s="13"/>
      <c r="B254" s="126"/>
      <c r="C254" s="126"/>
      <c r="D254" s="126"/>
      <c r="E254" s="126"/>
      <c r="F254" s="2"/>
      <c r="G254" s="2"/>
      <c r="H254" s="2"/>
      <c r="I254" s="2"/>
      <c r="J254" s="2"/>
    </row>
    <row r="255" spans="1:10" s="10" customFormat="1">
      <c r="A255" s="13"/>
      <c r="B255" s="126"/>
      <c r="C255" s="126"/>
      <c r="D255" s="126"/>
      <c r="E255" s="126"/>
      <c r="F255" s="2"/>
      <c r="G255" s="2"/>
      <c r="H255" s="2"/>
      <c r="I255" s="2"/>
      <c r="J255" s="2"/>
    </row>
    <row r="256" spans="1:10" s="10" customFormat="1">
      <c r="A256" s="13"/>
      <c r="B256" s="126"/>
      <c r="C256" s="126"/>
      <c r="D256" s="126"/>
      <c r="E256" s="126"/>
      <c r="F256" s="2"/>
      <c r="G256" s="2"/>
      <c r="H256" s="2"/>
      <c r="I256" s="2"/>
      <c r="J256" s="2"/>
    </row>
    <row r="257" spans="1:10" s="10" customFormat="1">
      <c r="A257" s="13"/>
      <c r="B257" s="126"/>
      <c r="C257" s="126"/>
      <c r="D257" s="126"/>
      <c r="E257" s="126"/>
      <c r="F257" s="2"/>
      <c r="G257" s="2"/>
      <c r="H257" s="2"/>
      <c r="I257" s="2"/>
      <c r="J257" s="2"/>
    </row>
    <row r="258" spans="1:10" s="10" customFormat="1">
      <c r="A258" s="13"/>
      <c r="B258" s="126"/>
      <c r="C258" s="126"/>
      <c r="D258" s="126"/>
      <c r="E258" s="126"/>
      <c r="F258" s="2"/>
      <c r="G258" s="2"/>
      <c r="H258" s="2"/>
      <c r="I258" s="2"/>
      <c r="J258" s="2"/>
    </row>
    <row r="259" spans="1:10" s="10" customFormat="1">
      <c r="A259" s="13"/>
      <c r="B259" s="126"/>
      <c r="C259" s="126"/>
      <c r="D259" s="126"/>
      <c r="E259" s="126"/>
      <c r="F259" s="2"/>
      <c r="G259" s="2"/>
      <c r="H259" s="2"/>
      <c r="I259" s="2"/>
      <c r="J259" s="2"/>
    </row>
    <row r="260" spans="1:10" s="10" customFormat="1">
      <c r="A260" s="13"/>
      <c r="B260" s="126"/>
      <c r="C260" s="126"/>
      <c r="D260" s="126"/>
      <c r="E260" s="126"/>
      <c r="F260" s="2"/>
      <c r="G260" s="2"/>
      <c r="H260" s="2"/>
      <c r="I260" s="2"/>
      <c r="J260" s="2"/>
    </row>
    <row r="261" spans="1:10" s="10" customFormat="1">
      <c r="A261" s="13"/>
      <c r="B261" s="126"/>
      <c r="C261" s="126"/>
      <c r="D261" s="126"/>
      <c r="E261" s="126"/>
      <c r="F261" s="2"/>
      <c r="G261" s="2"/>
      <c r="H261" s="2"/>
      <c r="I261" s="2"/>
      <c r="J261" s="2"/>
    </row>
    <row r="262" spans="1:10" s="10" customFormat="1">
      <c r="A262" s="13"/>
      <c r="B262" s="126"/>
      <c r="C262" s="126"/>
      <c r="D262" s="126"/>
      <c r="E262" s="126"/>
      <c r="F262" s="2"/>
      <c r="G262" s="2"/>
      <c r="H262" s="2"/>
      <c r="I262" s="2"/>
      <c r="J262" s="2"/>
    </row>
    <row r="263" spans="1:10" s="10" customFormat="1">
      <c r="A263" s="13"/>
      <c r="B263" s="126"/>
      <c r="C263" s="126"/>
      <c r="D263" s="126"/>
      <c r="E263" s="126"/>
      <c r="F263" s="2"/>
      <c r="G263" s="2"/>
      <c r="H263" s="2"/>
      <c r="I263" s="2"/>
      <c r="J263" s="2"/>
    </row>
    <row r="264" spans="1:10" s="10" customFormat="1">
      <c r="A264" s="13"/>
      <c r="B264" s="126"/>
      <c r="C264" s="126"/>
      <c r="D264" s="126"/>
      <c r="E264" s="126"/>
      <c r="F264" s="2"/>
      <c r="G264" s="2"/>
      <c r="H264" s="2"/>
      <c r="I264" s="2"/>
      <c r="J264" s="2"/>
    </row>
    <row r="265" spans="1:10" s="10" customFormat="1">
      <c r="A265" s="13"/>
      <c r="B265" s="126"/>
      <c r="C265" s="126"/>
      <c r="D265" s="126"/>
      <c r="E265" s="126"/>
      <c r="F265" s="2"/>
      <c r="G265" s="2"/>
      <c r="H265" s="2"/>
      <c r="I265" s="2"/>
      <c r="J265" s="2"/>
    </row>
    <row r="266" spans="1:10" s="10" customFormat="1">
      <c r="A266" s="13"/>
      <c r="B266" s="126"/>
      <c r="C266" s="126"/>
      <c r="D266" s="126"/>
      <c r="E266" s="126"/>
      <c r="F266" s="2"/>
      <c r="G266" s="2"/>
      <c r="H266" s="2"/>
      <c r="I266" s="2"/>
      <c r="J266" s="2"/>
    </row>
    <row r="267" spans="1:10" s="10" customFormat="1">
      <c r="A267" s="13"/>
      <c r="B267" s="126"/>
      <c r="C267" s="126"/>
      <c r="D267" s="126"/>
      <c r="E267" s="126"/>
      <c r="F267" s="2"/>
      <c r="G267" s="2"/>
      <c r="H267" s="2"/>
      <c r="I267" s="2"/>
      <c r="J267" s="2"/>
    </row>
    <row r="268" spans="1:10" s="10" customFormat="1">
      <c r="A268" s="13"/>
      <c r="B268" s="126"/>
      <c r="C268" s="126"/>
      <c r="D268" s="126"/>
      <c r="E268" s="126"/>
      <c r="F268" s="2"/>
      <c r="G268" s="2"/>
      <c r="H268" s="2"/>
      <c r="I268" s="2"/>
      <c r="J268" s="2"/>
    </row>
    <row r="269" spans="1:10" s="10" customFormat="1">
      <c r="A269" s="13"/>
      <c r="B269" s="126"/>
      <c r="C269" s="126"/>
      <c r="D269" s="126"/>
      <c r="E269" s="126"/>
      <c r="F269" s="2"/>
      <c r="G269" s="2"/>
      <c r="H269" s="2"/>
      <c r="I269" s="2"/>
      <c r="J269" s="2"/>
    </row>
    <row r="270" spans="1:10" s="10" customFormat="1">
      <c r="A270" s="13"/>
      <c r="B270" s="126"/>
      <c r="C270" s="126"/>
      <c r="D270" s="126"/>
      <c r="E270" s="126"/>
      <c r="F270" s="2"/>
      <c r="G270" s="2"/>
      <c r="H270" s="2"/>
      <c r="I270" s="2"/>
      <c r="J270" s="2"/>
    </row>
    <row r="271" spans="1:10" s="10" customFormat="1">
      <c r="A271" s="13"/>
      <c r="B271" s="126"/>
      <c r="C271" s="126"/>
      <c r="D271" s="126"/>
      <c r="E271" s="126"/>
      <c r="F271" s="2"/>
      <c r="G271" s="2"/>
      <c r="H271" s="2"/>
      <c r="I271" s="2"/>
      <c r="J271" s="2"/>
    </row>
    <row r="272" spans="1:10" s="10" customFormat="1">
      <c r="A272" s="13"/>
      <c r="B272" s="126"/>
      <c r="C272" s="126"/>
      <c r="D272" s="126"/>
      <c r="E272" s="126"/>
      <c r="F272" s="2"/>
      <c r="G272" s="2"/>
      <c r="H272" s="2"/>
      <c r="I272" s="2"/>
      <c r="J272" s="2"/>
    </row>
    <row r="273" spans="1:10" s="10" customFormat="1">
      <c r="A273" s="13"/>
      <c r="B273" s="126"/>
      <c r="C273" s="126"/>
      <c r="D273" s="126"/>
      <c r="E273" s="126"/>
      <c r="F273" s="2"/>
      <c r="G273" s="2"/>
      <c r="H273" s="2"/>
      <c r="I273" s="2"/>
      <c r="J273" s="2"/>
    </row>
    <row r="274" spans="1:10" s="10" customFormat="1">
      <c r="A274" s="13"/>
      <c r="B274" s="126"/>
      <c r="C274" s="126"/>
      <c r="D274" s="126"/>
      <c r="E274" s="126"/>
      <c r="F274" s="2"/>
      <c r="G274" s="2"/>
      <c r="H274" s="2"/>
      <c r="I274" s="2"/>
      <c r="J274" s="2"/>
    </row>
    <row r="275" spans="1:10" s="10" customFormat="1">
      <c r="A275" s="13"/>
      <c r="B275" s="126"/>
      <c r="C275" s="126"/>
      <c r="D275" s="126"/>
      <c r="E275" s="126"/>
      <c r="F275" s="2"/>
      <c r="G275" s="2"/>
      <c r="H275" s="2"/>
      <c r="I275" s="2"/>
      <c r="J275" s="2"/>
    </row>
    <row r="276" spans="1:10" s="10" customFormat="1">
      <c r="A276" s="13"/>
      <c r="B276" s="126"/>
      <c r="C276" s="126"/>
      <c r="D276" s="126"/>
      <c r="E276" s="126"/>
      <c r="F276" s="2"/>
      <c r="G276" s="2"/>
      <c r="H276" s="2"/>
      <c r="I276" s="2"/>
      <c r="J276" s="2"/>
    </row>
    <row r="277" spans="1:10" s="10" customFormat="1">
      <c r="A277" s="13"/>
      <c r="B277" s="126"/>
      <c r="C277" s="126"/>
      <c r="D277" s="126"/>
      <c r="E277" s="126"/>
      <c r="F277" s="2"/>
      <c r="G277" s="2"/>
      <c r="H277" s="2"/>
      <c r="I277" s="2"/>
      <c r="J277" s="2"/>
    </row>
    <row r="278" spans="1:10" s="10" customFormat="1">
      <c r="A278" s="13"/>
      <c r="B278" s="126"/>
      <c r="C278" s="126"/>
      <c r="D278" s="126"/>
      <c r="E278" s="126"/>
      <c r="F278" s="2"/>
      <c r="G278" s="2"/>
      <c r="H278" s="2"/>
      <c r="I278" s="2"/>
      <c r="J278" s="2"/>
    </row>
    <row r="279" spans="1:10" s="10" customFormat="1">
      <c r="A279" s="13"/>
      <c r="B279" s="126"/>
      <c r="C279" s="126"/>
      <c r="D279" s="126"/>
      <c r="E279" s="126"/>
      <c r="F279" s="2"/>
      <c r="G279" s="2"/>
      <c r="H279" s="2"/>
      <c r="I279" s="2"/>
      <c r="J279" s="2"/>
    </row>
    <row r="280" spans="1:10" s="10" customFormat="1">
      <c r="A280" s="13"/>
      <c r="B280" s="126"/>
      <c r="C280" s="126"/>
      <c r="D280" s="126"/>
      <c r="E280" s="126"/>
      <c r="F280" s="2"/>
      <c r="G280" s="2"/>
      <c r="H280" s="2"/>
      <c r="I280" s="2"/>
      <c r="J280" s="2"/>
    </row>
    <row r="281" spans="1:10" s="10" customFormat="1">
      <c r="A281" s="13"/>
      <c r="B281" s="126"/>
      <c r="C281" s="126"/>
      <c r="D281" s="126"/>
      <c r="E281" s="126"/>
      <c r="F281" s="2"/>
      <c r="G281" s="2"/>
      <c r="H281" s="2"/>
      <c r="I281" s="2"/>
      <c r="J281" s="2"/>
    </row>
    <row r="282" spans="1:10" s="10" customFormat="1">
      <c r="A282" s="13"/>
      <c r="B282" s="126"/>
      <c r="C282" s="126"/>
      <c r="D282" s="126"/>
      <c r="E282" s="126"/>
      <c r="F282" s="2"/>
      <c r="G282" s="2"/>
      <c r="H282" s="2"/>
      <c r="I282" s="2"/>
      <c r="J282" s="2"/>
    </row>
    <row r="283" spans="1:10" s="10" customFormat="1">
      <c r="A283" s="13"/>
      <c r="B283" s="126"/>
      <c r="C283" s="126"/>
      <c r="D283" s="126"/>
      <c r="E283" s="126"/>
      <c r="F283" s="2"/>
      <c r="G283" s="2"/>
      <c r="H283" s="2"/>
      <c r="I283" s="2"/>
      <c r="J283" s="2"/>
    </row>
    <row r="284" spans="1:10" s="10" customFormat="1">
      <c r="A284" s="13"/>
      <c r="B284" s="126"/>
      <c r="C284" s="126"/>
      <c r="D284" s="126"/>
      <c r="E284" s="126"/>
      <c r="F284" s="2"/>
      <c r="G284" s="2"/>
      <c r="H284" s="2"/>
      <c r="I284" s="2"/>
      <c r="J284" s="2"/>
    </row>
    <row r="285" spans="1:10" s="10" customFormat="1">
      <c r="A285" s="13"/>
      <c r="B285" s="126"/>
      <c r="C285" s="126"/>
      <c r="D285" s="126"/>
      <c r="E285" s="126"/>
      <c r="F285" s="2"/>
      <c r="G285" s="2"/>
      <c r="H285" s="2"/>
      <c r="I285" s="2"/>
      <c r="J285" s="2"/>
    </row>
    <row r="286" spans="1:10" s="10" customFormat="1">
      <c r="A286" s="13"/>
      <c r="B286" s="126"/>
      <c r="C286" s="126"/>
      <c r="D286" s="126"/>
      <c r="E286" s="126"/>
      <c r="F286" s="2"/>
      <c r="G286" s="2"/>
      <c r="H286" s="2"/>
      <c r="I286" s="2"/>
      <c r="J286" s="2"/>
    </row>
    <row r="287" spans="1:10" s="10" customFormat="1">
      <c r="A287" s="13"/>
      <c r="B287" s="126"/>
      <c r="C287" s="126"/>
      <c r="D287" s="126"/>
      <c r="E287" s="126"/>
      <c r="F287" s="2"/>
      <c r="G287" s="2"/>
      <c r="H287" s="2"/>
      <c r="I287" s="2"/>
      <c r="J287" s="2"/>
    </row>
  </sheetData>
  <protectedRanges>
    <protectedRange sqref="H20:H24" name="Редагування"/>
  </protectedRanges>
  <mergeCells count="64">
    <mergeCell ref="L129:O129"/>
    <mergeCell ref="A20:A21"/>
    <mergeCell ref="I24:I25"/>
    <mergeCell ref="J24:J25"/>
    <mergeCell ref="J26:J27"/>
    <mergeCell ref="B26:H26"/>
    <mergeCell ref="B27:H27"/>
    <mergeCell ref="B25:H25"/>
    <mergeCell ref="A54:J54"/>
    <mergeCell ref="I28:I29"/>
    <mergeCell ref="J28:J29"/>
    <mergeCell ref="B29:H29"/>
    <mergeCell ref="G38:J38"/>
    <mergeCell ref="B28:H28"/>
    <mergeCell ref="H30:I30"/>
    <mergeCell ref="H20:H21"/>
    <mergeCell ref="B22:F22"/>
    <mergeCell ref="B24:F24"/>
    <mergeCell ref="I26:I27"/>
    <mergeCell ref="H135:J135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  <mergeCell ref="A36:J36"/>
    <mergeCell ref="B30:G30"/>
    <mergeCell ref="B31:G31"/>
    <mergeCell ref="H31:I31"/>
    <mergeCell ref="A35:J35"/>
    <mergeCell ref="A19:D19"/>
    <mergeCell ref="I20:I21"/>
    <mergeCell ref="I22:I23"/>
    <mergeCell ref="J22:J23"/>
    <mergeCell ref="B20:F21"/>
    <mergeCell ref="B23:F23"/>
    <mergeCell ref="G19:H19"/>
    <mergeCell ref="I19:J19"/>
    <mergeCell ref="J20:J21"/>
    <mergeCell ref="G20:G21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49"/>
  <sheetViews>
    <sheetView topLeftCell="A34" zoomScale="60" zoomScaleNormal="60" zoomScaleSheetLayoutView="80" workbookViewId="0">
      <selection activeCell="K57" sqref="K57:O57"/>
    </sheetView>
  </sheetViews>
  <sheetFormatPr defaultRowHeight="18.75"/>
  <cols>
    <col min="1" max="1" width="89.85546875" style="2" customWidth="1"/>
    <col min="2" max="2" width="14.85546875" style="10" customWidth="1"/>
    <col min="3" max="5" width="19.85546875" style="10" customWidth="1"/>
    <col min="6" max="15" width="19.85546875" style="2" customWidth="1"/>
    <col min="16" max="16" width="9.140625" style="2" customWidth="1"/>
    <col min="17" max="16384" width="9.140625" style="2"/>
  </cols>
  <sheetData>
    <row r="1" spans="1:15">
      <c r="B1" s="2"/>
      <c r="C1" s="2"/>
      <c r="D1" s="2"/>
      <c r="E1" s="2"/>
    </row>
    <row r="2" spans="1:15">
      <c r="B2" s="2"/>
      <c r="C2" s="2"/>
      <c r="D2" s="2"/>
      <c r="E2" s="2"/>
      <c r="N2" s="128" t="s">
        <v>403</v>
      </c>
    </row>
    <row r="3" spans="1:15">
      <c r="B3" s="2"/>
      <c r="C3" s="2"/>
      <c r="D3" s="2"/>
      <c r="E3" s="2"/>
      <c r="N3" s="128" t="s">
        <v>404</v>
      </c>
    </row>
    <row r="4" spans="1:15">
      <c r="A4" s="268" t="s">
        <v>152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9"/>
      <c r="M4" s="269"/>
      <c r="N4" s="269"/>
    </row>
    <row r="6" spans="1:15">
      <c r="A6" s="253" t="s">
        <v>154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</row>
    <row r="7" spans="1:15" ht="11.25" customHeight="1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15" ht="44.25" customHeight="1">
      <c r="A8" s="255" t="s">
        <v>24</v>
      </c>
      <c r="B8" s="218" t="s">
        <v>25</v>
      </c>
      <c r="C8" s="218" t="s">
        <v>26</v>
      </c>
      <c r="D8" s="218" t="s">
        <v>27</v>
      </c>
      <c r="E8" s="220" t="s">
        <v>155</v>
      </c>
      <c r="F8" s="218" t="s">
        <v>156</v>
      </c>
      <c r="G8" s="247" t="s">
        <v>157</v>
      </c>
      <c r="H8" s="248"/>
      <c r="I8" s="248"/>
      <c r="J8" s="249"/>
      <c r="K8" s="260" t="s">
        <v>158</v>
      </c>
      <c r="L8" s="261"/>
      <c r="M8" s="261"/>
      <c r="N8" s="261"/>
      <c r="O8" s="261"/>
    </row>
    <row r="9" spans="1:15" ht="52.5" customHeight="1">
      <c r="A9" s="256"/>
      <c r="B9" s="219"/>
      <c r="C9" s="219"/>
      <c r="D9" s="219"/>
      <c r="E9" s="221"/>
      <c r="F9" s="219"/>
      <c r="G9" s="121" t="s">
        <v>159</v>
      </c>
      <c r="H9" s="121" t="s">
        <v>160</v>
      </c>
      <c r="I9" s="121" t="s">
        <v>161</v>
      </c>
      <c r="J9" s="121" t="s">
        <v>162</v>
      </c>
      <c r="K9" s="233"/>
      <c r="L9" s="261"/>
      <c r="M9" s="261"/>
      <c r="N9" s="261"/>
      <c r="O9" s="261"/>
    </row>
    <row r="10" spans="1:15">
      <c r="A10" s="112">
        <v>1</v>
      </c>
      <c r="B10" s="109">
        <v>2</v>
      </c>
      <c r="C10" s="109">
        <v>3</v>
      </c>
      <c r="D10" s="109">
        <v>4</v>
      </c>
      <c r="E10" s="109">
        <v>5</v>
      </c>
      <c r="F10" s="109">
        <v>6</v>
      </c>
      <c r="G10" s="109">
        <v>7</v>
      </c>
      <c r="H10" s="109">
        <v>8</v>
      </c>
      <c r="I10" s="109">
        <v>9</v>
      </c>
      <c r="J10" s="109">
        <v>10</v>
      </c>
      <c r="K10" s="216">
        <v>11</v>
      </c>
      <c r="L10" s="216"/>
      <c r="M10" s="216"/>
      <c r="N10" s="216"/>
      <c r="O10" s="216"/>
    </row>
    <row r="11" spans="1:15" s="4" customFormat="1" ht="56.25" customHeight="1">
      <c r="A11" s="7" t="s">
        <v>36</v>
      </c>
      <c r="B11" s="8">
        <v>1000</v>
      </c>
      <c r="C11" s="31">
        <v>55032</v>
      </c>
      <c r="D11" s="31">
        <v>57600</v>
      </c>
      <c r="E11" s="31">
        <v>58187</v>
      </c>
      <c r="F11" s="34">
        <f>SUM(G11:J11)</f>
        <v>58500</v>
      </c>
      <c r="G11" s="31">
        <v>14575</v>
      </c>
      <c r="H11" s="31">
        <v>14600</v>
      </c>
      <c r="I11" s="31">
        <v>14750</v>
      </c>
      <c r="J11" s="31">
        <v>14575</v>
      </c>
      <c r="K11" s="252" t="s">
        <v>458</v>
      </c>
      <c r="L11" s="252"/>
      <c r="M11" s="252"/>
      <c r="N11" s="252"/>
      <c r="O11" s="252"/>
    </row>
    <row r="12" spans="1:15" s="4" customFormat="1" ht="43.5" customHeight="1">
      <c r="A12" s="7" t="s">
        <v>37</v>
      </c>
      <c r="B12" s="8">
        <v>1010</v>
      </c>
      <c r="C12" s="34">
        <f>SUM(C13:C21)</f>
        <v>-58904</v>
      </c>
      <c r="D12" s="34">
        <f>SUM(D13:D21)</f>
        <v>-64893</v>
      </c>
      <c r="E12" s="34">
        <f>SUM(E13:E21)</f>
        <v>-63938</v>
      </c>
      <c r="F12" s="34">
        <f t="shared" ref="F12:F65" si="0">SUM(G12:J12)</f>
        <v>-65131</v>
      </c>
      <c r="G12" s="34">
        <f>SUM(G13:G21)</f>
        <v>-16828</v>
      </c>
      <c r="H12" s="34">
        <f>SUM(H13:H21)</f>
        <v>-15457</v>
      </c>
      <c r="I12" s="34">
        <f>SUM(I13:I21)</f>
        <v>-15641</v>
      </c>
      <c r="J12" s="34">
        <f>SUM(J13:J21)</f>
        <v>-17205</v>
      </c>
      <c r="K12" s="252" t="s">
        <v>425</v>
      </c>
      <c r="L12" s="252"/>
      <c r="M12" s="252"/>
      <c r="N12" s="252"/>
      <c r="O12" s="252"/>
    </row>
    <row r="13" spans="1:15" ht="41.25" customHeight="1">
      <c r="A13" s="5" t="s">
        <v>163</v>
      </c>
      <c r="B13" s="109">
        <v>1011</v>
      </c>
      <c r="C13" s="23">
        <v>-4671</v>
      </c>
      <c r="D13" s="23">
        <v>-5900</v>
      </c>
      <c r="E13" s="23">
        <v>-5750</v>
      </c>
      <c r="F13" s="24">
        <f t="shared" si="0"/>
        <v>-6000</v>
      </c>
      <c r="G13" s="23">
        <v>-1650</v>
      </c>
      <c r="H13" s="23">
        <v>-1400</v>
      </c>
      <c r="I13" s="23">
        <v>-1450</v>
      </c>
      <c r="J13" s="23">
        <v>-1500</v>
      </c>
      <c r="K13" s="252" t="s">
        <v>426</v>
      </c>
      <c r="L13" s="252"/>
      <c r="M13" s="252"/>
      <c r="N13" s="252"/>
      <c r="O13" s="252"/>
    </row>
    <row r="14" spans="1:15" ht="42" customHeight="1">
      <c r="A14" s="5" t="s">
        <v>165</v>
      </c>
      <c r="B14" s="109">
        <v>1012</v>
      </c>
      <c r="C14" s="23">
        <v>-459</v>
      </c>
      <c r="D14" s="23">
        <v>-490</v>
      </c>
      <c r="E14" s="23">
        <v>-490</v>
      </c>
      <c r="F14" s="24">
        <f t="shared" si="0"/>
        <v>-500</v>
      </c>
      <c r="G14" s="23">
        <v>-125</v>
      </c>
      <c r="H14" s="23">
        <v>-115</v>
      </c>
      <c r="I14" s="23">
        <v>-130</v>
      </c>
      <c r="J14" s="23">
        <v>-130</v>
      </c>
      <c r="K14" s="252" t="s">
        <v>427</v>
      </c>
      <c r="L14" s="252"/>
      <c r="M14" s="252"/>
      <c r="N14" s="252"/>
      <c r="O14" s="252"/>
    </row>
    <row r="15" spans="1:15" ht="24.75" customHeight="1">
      <c r="A15" s="5" t="s">
        <v>166</v>
      </c>
      <c r="B15" s="109">
        <v>1013</v>
      </c>
      <c r="C15" s="23">
        <v>-2438</v>
      </c>
      <c r="D15" s="23">
        <v>-4000</v>
      </c>
      <c r="E15" s="23">
        <v>-4000</v>
      </c>
      <c r="F15" s="24">
        <f t="shared" si="0"/>
        <v>-4839</v>
      </c>
      <c r="G15" s="23">
        <v>-1500</v>
      </c>
      <c r="H15" s="23">
        <v>-600</v>
      </c>
      <c r="I15" s="23">
        <v>-750</v>
      </c>
      <c r="J15" s="23">
        <v>-1989</v>
      </c>
      <c r="K15" s="252" t="s">
        <v>428</v>
      </c>
      <c r="L15" s="252"/>
      <c r="M15" s="252"/>
      <c r="N15" s="252"/>
      <c r="O15" s="252"/>
    </row>
    <row r="16" spans="1:15" ht="49.5" customHeight="1">
      <c r="A16" s="5" t="s">
        <v>124</v>
      </c>
      <c r="B16" s="109">
        <v>1014</v>
      </c>
      <c r="C16" s="23">
        <v>-32707</v>
      </c>
      <c r="D16" s="23">
        <v>-34150</v>
      </c>
      <c r="E16" s="23">
        <v>-34150</v>
      </c>
      <c r="F16" s="24">
        <f>SUM(G16:J16)</f>
        <v>-34550</v>
      </c>
      <c r="G16" s="23">
        <v>-8650</v>
      </c>
      <c r="H16" s="23">
        <v>-8600</v>
      </c>
      <c r="I16" s="23">
        <v>-8550</v>
      </c>
      <c r="J16" s="23">
        <v>-8750</v>
      </c>
      <c r="K16" s="252" t="s">
        <v>429</v>
      </c>
      <c r="L16" s="252"/>
      <c r="M16" s="252"/>
      <c r="N16" s="252"/>
      <c r="O16" s="252"/>
    </row>
    <row r="17" spans="1:17" ht="18" customHeight="1">
      <c r="A17" s="5" t="s">
        <v>167</v>
      </c>
      <c r="B17" s="109">
        <v>1015</v>
      </c>
      <c r="C17" s="23">
        <v>-6977</v>
      </c>
      <c r="D17" s="23">
        <v>-7513</v>
      </c>
      <c r="E17" s="23">
        <v>-7513</v>
      </c>
      <c r="F17" s="24">
        <f t="shared" si="0"/>
        <v>-7601</v>
      </c>
      <c r="G17" s="23">
        <v>-1903</v>
      </c>
      <c r="H17" s="23">
        <v>-1892</v>
      </c>
      <c r="I17" s="23">
        <v>-1881</v>
      </c>
      <c r="J17" s="23">
        <v>-1925</v>
      </c>
      <c r="K17" s="252" t="s">
        <v>430</v>
      </c>
      <c r="L17" s="252"/>
      <c r="M17" s="252"/>
      <c r="N17" s="252"/>
      <c r="O17" s="252"/>
    </row>
    <row r="18" spans="1:17" ht="46.5" customHeight="1">
      <c r="A18" s="5" t="s">
        <v>168</v>
      </c>
      <c r="B18" s="109">
        <v>1016</v>
      </c>
      <c r="C18" s="23">
        <v>-1797</v>
      </c>
      <c r="D18" s="23">
        <v>-1350</v>
      </c>
      <c r="E18" s="23">
        <v>-1103</v>
      </c>
      <c r="F18" s="24">
        <f t="shared" si="0"/>
        <v>-1050</v>
      </c>
      <c r="G18" s="23">
        <v>-200</v>
      </c>
      <c r="H18" s="23">
        <v>-250</v>
      </c>
      <c r="I18" s="23">
        <v>-300</v>
      </c>
      <c r="J18" s="23">
        <v>-300</v>
      </c>
      <c r="K18" s="252" t="s">
        <v>455</v>
      </c>
      <c r="L18" s="252"/>
      <c r="M18" s="252"/>
      <c r="N18" s="252"/>
      <c r="O18" s="252"/>
    </row>
    <row r="19" spans="1:17" ht="17.25" customHeight="1">
      <c r="A19" s="5" t="s">
        <v>169</v>
      </c>
      <c r="B19" s="109">
        <v>1017</v>
      </c>
      <c r="C19" s="23">
        <v>-3968</v>
      </c>
      <c r="D19" s="23">
        <v>-3640</v>
      </c>
      <c r="E19" s="23">
        <v>-5072</v>
      </c>
      <c r="F19" s="24">
        <f t="shared" si="0"/>
        <v>-4350</v>
      </c>
      <c r="G19" s="23">
        <v>-1200</v>
      </c>
      <c r="H19" s="23">
        <v>-1100</v>
      </c>
      <c r="I19" s="23">
        <v>-1050</v>
      </c>
      <c r="J19" s="23">
        <v>-1000</v>
      </c>
      <c r="K19" s="252" t="s">
        <v>456</v>
      </c>
      <c r="L19" s="252"/>
      <c r="M19" s="252"/>
      <c r="N19" s="252"/>
      <c r="O19" s="252"/>
    </row>
    <row r="20" spans="1:17" ht="18.75" customHeight="1">
      <c r="A20" s="5" t="s">
        <v>170</v>
      </c>
      <c r="B20" s="109">
        <v>1018</v>
      </c>
      <c r="C20" s="23" t="s">
        <v>164</v>
      </c>
      <c r="D20" s="23" t="s">
        <v>164</v>
      </c>
      <c r="E20" s="23" t="s">
        <v>164</v>
      </c>
      <c r="F20" s="24">
        <f t="shared" si="0"/>
        <v>0</v>
      </c>
      <c r="G20" s="23" t="s">
        <v>164</v>
      </c>
      <c r="H20" s="23" t="s">
        <v>164</v>
      </c>
      <c r="I20" s="23" t="s">
        <v>164</v>
      </c>
      <c r="J20" s="23" t="s">
        <v>164</v>
      </c>
      <c r="K20" s="257"/>
      <c r="L20" s="258"/>
      <c r="M20" s="258"/>
      <c r="N20" s="258"/>
      <c r="O20" s="259"/>
    </row>
    <row r="21" spans="1:17" ht="63.75" customHeight="1">
      <c r="A21" s="5" t="s">
        <v>171</v>
      </c>
      <c r="B21" s="109">
        <v>1019</v>
      </c>
      <c r="C21" s="23">
        <v>-5887</v>
      </c>
      <c r="D21" s="23">
        <v>-7850</v>
      </c>
      <c r="E21" s="23">
        <v>-5860</v>
      </c>
      <c r="F21" s="24">
        <f t="shared" si="0"/>
        <v>-6241</v>
      </c>
      <c r="G21" s="23">
        <v>-1600</v>
      </c>
      <c r="H21" s="23">
        <v>-1500</v>
      </c>
      <c r="I21" s="23">
        <v>-1530</v>
      </c>
      <c r="J21" s="23">
        <v>-1611</v>
      </c>
      <c r="K21" s="252" t="s">
        <v>431</v>
      </c>
      <c r="L21" s="252"/>
      <c r="M21" s="252"/>
      <c r="N21" s="252"/>
      <c r="O21" s="252"/>
    </row>
    <row r="22" spans="1:17" ht="18.75" customHeight="1">
      <c r="A22" s="7" t="s">
        <v>172</v>
      </c>
      <c r="B22" s="8">
        <v>1020</v>
      </c>
      <c r="C22" s="32">
        <f>SUM(C11,C12)</f>
        <v>-3872</v>
      </c>
      <c r="D22" s="32">
        <f t="shared" ref="D22:J22" si="1">SUM(D11,D12)</f>
        <v>-7293</v>
      </c>
      <c r="E22" s="32">
        <f t="shared" si="1"/>
        <v>-5751</v>
      </c>
      <c r="F22" s="32">
        <f>SUM(F11,F12)</f>
        <v>-6631</v>
      </c>
      <c r="G22" s="32">
        <f t="shared" si="1"/>
        <v>-2253</v>
      </c>
      <c r="H22" s="32">
        <f t="shared" si="1"/>
        <v>-857</v>
      </c>
      <c r="I22" s="32">
        <f t="shared" si="1"/>
        <v>-891</v>
      </c>
      <c r="J22" s="32">
        <f t="shared" si="1"/>
        <v>-2630</v>
      </c>
      <c r="K22" s="252"/>
      <c r="L22" s="252"/>
      <c r="M22" s="252"/>
      <c r="N22" s="252"/>
      <c r="O22" s="252"/>
    </row>
    <row r="23" spans="1:17" s="4" customFormat="1" ht="50.25" customHeight="1">
      <c r="A23" s="7" t="s">
        <v>173</v>
      </c>
      <c r="B23" s="8">
        <v>1030</v>
      </c>
      <c r="C23" s="34">
        <f>SUM(C24:C43,C45)</f>
        <v>-7855</v>
      </c>
      <c r="D23" s="34">
        <f>SUM(D24:D43,D45)</f>
        <v>-8060</v>
      </c>
      <c r="E23" s="34">
        <f>SUM(E24:E43,E45)</f>
        <v>-8097</v>
      </c>
      <c r="F23" s="34">
        <f t="shared" si="0"/>
        <v>-8753</v>
      </c>
      <c r="G23" s="34">
        <f>SUM(G24:G43,G45)</f>
        <v>-2148</v>
      </c>
      <c r="H23" s="34">
        <f>SUM(H24:H43,H45)</f>
        <v>-2231</v>
      </c>
      <c r="I23" s="34">
        <f>SUM(I24:I43,I45)</f>
        <v>-2174</v>
      </c>
      <c r="J23" s="34">
        <f>SUM(J24:J43,J45)</f>
        <v>-2200</v>
      </c>
      <c r="K23" s="252" t="s">
        <v>432</v>
      </c>
      <c r="L23" s="252"/>
      <c r="M23" s="252"/>
      <c r="N23" s="252"/>
      <c r="O23" s="252"/>
    </row>
    <row r="24" spans="1:17" ht="18.75" customHeight="1">
      <c r="A24" s="5" t="s">
        <v>174</v>
      </c>
      <c r="B24" s="57">
        <v>1031</v>
      </c>
      <c r="C24" s="23" t="s">
        <v>164</v>
      </c>
      <c r="D24" s="23" t="s">
        <v>164</v>
      </c>
      <c r="E24" s="23" t="s">
        <v>164</v>
      </c>
      <c r="F24" s="24">
        <f t="shared" si="0"/>
        <v>0</v>
      </c>
      <c r="G24" s="23" t="s">
        <v>164</v>
      </c>
      <c r="H24" s="23" t="s">
        <v>164</v>
      </c>
      <c r="I24" s="23" t="s">
        <v>164</v>
      </c>
      <c r="J24" s="23" t="s">
        <v>164</v>
      </c>
      <c r="K24" s="252"/>
      <c r="L24" s="252"/>
      <c r="M24" s="252"/>
      <c r="N24" s="252"/>
      <c r="O24" s="252"/>
    </row>
    <row r="25" spans="1:17" ht="18.75" customHeight="1">
      <c r="A25" s="5" t="s">
        <v>175</v>
      </c>
      <c r="B25" s="57">
        <v>1032</v>
      </c>
      <c r="C25" s="23" t="s">
        <v>164</v>
      </c>
      <c r="D25" s="23" t="s">
        <v>164</v>
      </c>
      <c r="E25" s="23" t="s">
        <v>164</v>
      </c>
      <c r="F25" s="24">
        <f t="shared" si="0"/>
        <v>0</v>
      </c>
      <c r="G25" s="23" t="s">
        <v>164</v>
      </c>
      <c r="H25" s="23" t="s">
        <v>164</v>
      </c>
      <c r="I25" s="23" t="s">
        <v>164</v>
      </c>
      <c r="J25" s="23" t="s">
        <v>164</v>
      </c>
      <c r="K25" s="252"/>
      <c r="L25" s="252"/>
      <c r="M25" s="252"/>
      <c r="N25" s="252"/>
      <c r="O25" s="252"/>
    </row>
    <row r="26" spans="1:17" ht="49.5" customHeight="1">
      <c r="A26" s="5" t="s">
        <v>176</v>
      </c>
      <c r="B26" s="57">
        <v>1033</v>
      </c>
      <c r="C26" s="23" t="s">
        <v>164</v>
      </c>
      <c r="D26" s="23">
        <v>-30</v>
      </c>
      <c r="E26" s="23">
        <v>-23</v>
      </c>
      <c r="F26" s="24">
        <f t="shared" si="0"/>
        <v>-30</v>
      </c>
      <c r="G26" s="23" t="s">
        <v>164</v>
      </c>
      <c r="H26" s="23">
        <v>-10</v>
      </c>
      <c r="I26" s="23">
        <v>-10</v>
      </c>
      <c r="J26" s="23">
        <v>-10</v>
      </c>
      <c r="K26" s="252" t="s">
        <v>433</v>
      </c>
      <c r="L26" s="252"/>
      <c r="M26" s="252"/>
      <c r="N26" s="252"/>
      <c r="O26" s="252"/>
    </row>
    <row r="27" spans="1:17" ht="18.75" customHeight="1">
      <c r="A27" s="5" t="s">
        <v>177</v>
      </c>
      <c r="B27" s="57">
        <v>1034</v>
      </c>
      <c r="C27" s="23" t="s">
        <v>164</v>
      </c>
      <c r="D27" s="23" t="s">
        <v>164</v>
      </c>
      <c r="E27" s="23" t="s">
        <v>164</v>
      </c>
      <c r="F27" s="24">
        <f t="shared" si="0"/>
        <v>0</v>
      </c>
      <c r="G27" s="23" t="s">
        <v>164</v>
      </c>
      <c r="H27" s="23" t="s">
        <v>164</v>
      </c>
      <c r="I27" s="23" t="s">
        <v>164</v>
      </c>
      <c r="J27" s="23" t="s">
        <v>164</v>
      </c>
      <c r="K27" s="252"/>
      <c r="L27" s="252"/>
      <c r="M27" s="252"/>
      <c r="N27" s="252"/>
      <c r="O27" s="252"/>
    </row>
    <row r="28" spans="1:17" ht="18.75" customHeight="1">
      <c r="A28" s="5" t="s">
        <v>178</v>
      </c>
      <c r="B28" s="57">
        <v>1035</v>
      </c>
      <c r="C28" s="23" t="s">
        <v>164</v>
      </c>
      <c r="D28" s="23" t="s">
        <v>164</v>
      </c>
      <c r="E28" s="23" t="s">
        <v>164</v>
      </c>
      <c r="F28" s="24">
        <f t="shared" si="0"/>
        <v>0</v>
      </c>
      <c r="G28" s="23" t="s">
        <v>164</v>
      </c>
      <c r="H28" s="23" t="s">
        <v>164</v>
      </c>
      <c r="I28" s="23" t="s">
        <v>164</v>
      </c>
      <c r="J28" s="23" t="s">
        <v>164</v>
      </c>
      <c r="K28" s="252"/>
      <c r="L28" s="252"/>
      <c r="M28" s="252"/>
      <c r="N28" s="252"/>
      <c r="O28" s="252"/>
    </row>
    <row r="29" spans="1:17" ht="18.75" customHeight="1">
      <c r="A29" s="5" t="s">
        <v>179</v>
      </c>
      <c r="B29" s="57">
        <v>1036</v>
      </c>
      <c r="C29" s="23" t="s">
        <v>164</v>
      </c>
      <c r="D29" s="23" t="s">
        <v>164</v>
      </c>
      <c r="E29" s="23" t="s">
        <v>164</v>
      </c>
      <c r="F29" s="24">
        <f t="shared" si="0"/>
        <v>0</v>
      </c>
      <c r="G29" s="23" t="s">
        <v>164</v>
      </c>
      <c r="H29" s="23" t="s">
        <v>164</v>
      </c>
      <c r="I29" s="23" t="s">
        <v>164</v>
      </c>
      <c r="J29" s="23" t="s">
        <v>164</v>
      </c>
      <c r="K29" s="252"/>
      <c r="L29" s="252"/>
      <c r="M29" s="252"/>
      <c r="N29" s="252"/>
      <c r="O29" s="252"/>
    </row>
    <row r="30" spans="1:17" ht="21" customHeight="1">
      <c r="A30" s="5" t="s">
        <v>180</v>
      </c>
      <c r="B30" s="57">
        <v>1037</v>
      </c>
      <c r="C30" s="23">
        <v>-16</v>
      </c>
      <c r="D30" s="23">
        <v>-19</v>
      </c>
      <c r="E30" s="23">
        <v>-19</v>
      </c>
      <c r="F30" s="24">
        <f t="shared" si="0"/>
        <v>-20</v>
      </c>
      <c r="G30" s="23">
        <v>-5</v>
      </c>
      <c r="H30" s="23">
        <v>-5</v>
      </c>
      <c r="I30" s="23">
        <v>-5</v>
      </c>
      <c r="J30" s="23">
        <v>-5</v>
      </c>
      <c r="K30" s="252" t="s">
        <v>434</v>
      </c>
      <c r="L30" s="252"/>
      <c r="M30" s="252"/>
      <c r="N30" s="252"/>
      <c r="O30" s="252"/>
      <c r="Q30" s="131"/>
    </row>
    <row r="31" spans="1:17" ht="43.5" customHeight="1">
      <c r="A31" s="5" t="s">
        <v>181</v>
      </c>
      <c r="B31" s="57">
        <v>1038</v>
      </c>
      <c r="C31" s="23">
        <v>-6190</v>
      </c>
      <c r="D31" s="23">
        <v>-6350</v>
      </c>
      <c r="E31" s="23">
        <v>-6350</v>
      </c>
      <c r="F31" s="24">
        <f t="shared" si="0"/>
        <v>-6800</v>
      </c>
      <c r="G31" s="23">
        <v>-1700</v>
      </c>
      <c r="H31" s="23">
        <v>-1750</v>
      </c>
      <c r="I31" s="23">
        <v>-1650</v>
      </c>
      <c r="J31" s="23">
        <v>-1700</v>
      </c>
      <c r="K31" s="252" t="s">
        <v>435</v>
      </c>
      <c r="L31" s="252"/>
      <c r="M31" s="252"/>
      <c r="N31" s="252"/>
      <c r="O31" s="252"/>
    </row>
    <row r="32" spans="1:17" ht="20.25" customHeight="1">
      <c r="A32" s="5" t="s">
        <v>182</v>
      </c>
      <c r="B32" s="57">
        <v>1039</v>
      </c>
      <c r="C32" s="23">
        <v>-1362</v>
      </c>
      <c r="D32" s="23">
        <v>-1397</v>
      </c>
      <c r="E32" s="23">
        <v>-1397</v>
      </c>
      <c r="F32" s="24">
        <f t="shared" si="0"/>
        <v>-1529</v>
      </c>
      <c r="G32" s="23">
        <v>-374</v>
      </c>
      <c r="H32" s="23">
        <v>-385</v>
      </c>
      <c r="I32" s="23">
        <v>-363</v>
      </c>
      <c r="J32" s="23">
        <v>-407</v>
      </c>
      <c r="K32" s="252" t="s">
        <v>430</v>
      </c>
      <c r="L32" s="252"/>
      <c r="M32" s="252"/>
      <c r="N32" s="252"/>
      <c r="O32" s="252"/>
    </row>
    <row r="33" spans="1:17" ht="37.5">
      <c r="A33" s="5" t="s">
        <v>183</v>
      </c>
      <c r="B33" s="57">
        <v>1040</v>
      </c>
      <c r="C33" s="23" t="s">
        <v>164</v>
      </c>
      <c r="D33" s="23" t="s">
        <v>164</v>
      </c>
      <c r="E33" s="23" t="s">
        <v>164</v>
      </c>
      <c r="F33" s="24">
        <f t="shared" si="0"/>
        <v>0</v>
      </c>
      <c r="G33" s="23" t="s">
        <v>164</v>
      </c>
      <c r="H33" s="23" t="s">
        <v>164</v>
      </c>
      <c r="I33" s="23" t="s">
        <v>164</v>
      </c>
      <c r="J33" s="23" t="s">
        <v>164</v>
      </c>
      <c r="K33" s="252"/>
      <c r="L33" s="252"/>
      <c r="M33" s="252"/>
      <c r="N33" s="252"/>
      <c r="O33" s="252"/>
    </row>
    <row r="34" spans="1:17" ht="37.5">
      <c r="A34" s="5" t="s">
        <v>184</v>
      </c>
      <c r="B34" s="57">
        <v>1041</v>
      </c>
      <c r="C34" s="23" t="s">
        <v>164</v>
      </c>
      <c r="D34" s="23" t="s">
        <v>164</v>
      </c>
      <c r="E34" s="23" t="s">
        <v>164</v>
      </c>
      <c r="F34" s="24">
        <f t="shared" si="0"/>
        <v>0</v>
      </c>
      <c r="G34" s="23" t="s">
        <v>164</v>
      </c>
      <c r="H34" s="23" t="s">
        <v>164</v>
      </c>
      <c r="I34" s="23" t="s">
        <v>164</v>
      </c>
      <c r="J34" s="23" t="s">
        <v>164</v>
      </c>
      <c r="K34" s="252"/>
      <c r="L34" s="252"/>
      <c r="M34" s="252"/>
      <c r="N34" s="252"/>
      <c r="O34" s="252"/>
    </row>
    <row r="35" spans="1:17" ht="18.75" customHeight="1">
      <c r="A35" s="5" t="s">
        <v>185</v>
      </c>
      <c r="B35" s="57">
        <v>1042</v>
      </c>
      <c r="C35" s="23" t="s">
        <v>164</v>
      </c>
      <c r="D35" s="23" t="s">
        <v>164</v>
      </c>
      <c r="E35" s="23" t="s">
        <v>164</v>
      </c>
      <c r="F35" s="24">
        <f t="shared" si="0"/>
        <v>0</v>
      </c>
      <c r="G35" s="23" t="s">
        <v>164</v>
      </c>
      <c r="H35" s="23" t="s">
        <v>164</v>
      </c>
      <c r="I35" s="23" t="s">
        <v>164</v>
      </c>
      <c r="J35" s="23" t="s">
        <v>164</v>
      </c>
      <c r="K35" s="252"/>
      <c r="L35" s="252"/>
      <c r="M35" s="252"/>
      <c r="N35" s="252"/>
      <c r="O35" s="252"/>
    </row>
    <row r="36" spans="1:17" ht="18.75" customHeight="1">
      <c r="A36" s="5" t="s">
        <v>186</v>
      </c>
      <c r="B36" s="57">
        <v>1043</v>
      </c>
      <c r="C36" s="23" t="s">
        <v>164</v>
      </c>
      <c r="D36" s="23" t="s">
        <v>164</v>
      </c>
      <c r="E36" s="23" t="s">
        <v>164</v>
      </c>
      <c r="F36" s="24">
        <f t="shared" si="0"/>
        <v>0</v>
      </c>
      <c r="G36" s="23" t="s">
        <v>164</v>
      </c>
      <c r="H36" s="23" t="s">
        <v>164</v>
      </c>
      <c r="I36" s="23" t="s">
        <v>164</v>
      </c>
      <c r="J36" s="23" t="s">
        <v>164</v>
      </c>
      <c r="K36" s="252"/>
      <c r="L36" s="252"/>
      <c r="M36" s="252"/>
      <c r="N36" s="252"/>
      <c r="O36" s="252"/>
    </row>
    <row r="37" spans="1:17" ht="42.75" customHeight="1">
      <c r="A37" s="5" t="s">
        <v>187</v>
      </c>
      <c r="B37" s="57">
        <v>1044</v>
      </c>
      <c r="C37" s="23">
        <v>-122</v>
      </c>
      <c r="D37" s="23">
        <v>-120</v>
      </c>
      <c r="E37" s="23">
        <v>-180</v>
      </c>
      <c r="F37" s="24">
        <f t="shared" si="0"/>
        <v>-260</v>
      </c>
      <c r="G37" s="23">
        <v>-65</v>
      </c>
      <c r="H37" s="23">
        <v>-65</v>
      </c>
      <c r="I37" s="23">
        <v>-65</v>
      </c>
      <c r="J37" s="23">
        <v>-65</v>
      </c>
      <c r="K37" s="252" t="s">
        <v>436</v>
      </c>
      <c r="L37" s="252"/>
      <c r="M37" s="252"/>
      <c r="N37" s="252"/>
      <c r="O37" s="252"/>
    </row>
    <row r="38" spans="1:17" ht="18.75" customHeight="1">
      <c r="A38" s="5" t="s">
        <v>188</v>
      </c>
      <c r="B38" s="57">
        <v>1045</v>
      </c>
      <c r="C38" s="23" t="s">
        <v>164</v>
      </c>
      <c r="D38" s="23" t="s">
        <v>164</v>
      </c>
      <c r="E38" s="23" t="s">
        <v>164</v>
      </c>
      <c r="F38" s="24">
        <f t="shared" si="0"/>
        <v>0</v>
      </c>
      <c r="G38" s="23" t="s">
        <v>164</v>
      </c>
      <c r="H38" s="23" t="s">
        <v>164</v>
      </c>
      <c r="I38" s="23" t="s">
        <v>164</v>
      </c>
      <c r="J38" s="23" t="s">
        <v>164</v>
      </c>
      <c r="K38" s="252"/>
      <c r="L38" s="252"/>
      <c r="M38" s="252"/>
      <c r="N38" s="252"/>
      <c r="O38" s="252"/>
    </row>
    <row r="39" spans="1:17" ht="18.75" customHeight="1">
      <c r="A39" s="5" t="s">
        <v>189</v>
      </c>
      <c r="B39" s="57">
        <v>1046</v>
      </c>
      <c r="C39" s="23" t="s">
        <v>164</v>
      </c>
      <c r="D39" s="23" t="s">
        <v>164</v>
      </c>
      <c r="E39" s="23" t="s">
        <v>164</v>
      </c>
      <c r="F39" s="24">
        <f t="shared" si="0"/>
        <v>0</v>
      </c>
      <c r="G39" s="23" t="s">
        <v>164</v>
      </c>
      <c r="H39" s="23" t="s">
        <v>164</v>
      </c>
      <c r="I39" s="23" t="s">
        <v>164</v>
      </c>
      <c r="J39" s="23" t="s">
        <v>164</v>
      </c>
      <c r="K39" s="252"/>
      <c r="L39" s="252"/>
      <c r="M39" s="252"/>
      <c r="N39" s="252"/>
      <c r="O39" s="252"/>
    </row>
    <row r="40" spans="1:17" ht="18.75" customHeight="1">
      <c r="A40" s="5" t="s">
        <v>190</v>
      </c>
      <c r="B40" s="57">
        <v>1047</v>
      </c>
      <c r="C40" s="23" t="s">
        <v>164</v>
      </c>
      <c r="D40" s="23" t="s">
        <v>164</v>
      </c>
      <c r="E40" s="23" t="s">
        <v>164</v>
      </c>
      <c r="F40" s="24">
        <f t="shared" si="0"/>
        <v>0</v>
      </c>
      <c r="G40" s="23" t="s">
        <v>164</v>
      </c>
      <c r="H40" s="23" t="s">
        <v>164</v>
      </c>
      <c r="I40" s="23" t="s">
        <v>164</v>
      </c>
      <c r="J40" s="23" t="s">
        <v>164</v>
      </c>
      <c r="K40" s="252"/>
      <c r="L40" s="252"/>
      <c r="M40" s="252"/>
      <c r="N40" s="252"/>
      <c r="O40" s="252"/>
    </row>
    <row r="41" spans="1:17" ht="18.75" customHeight="1">
      <c r="A41" s="5" t="s">
        <v>191</v>
      </c>
      <c r="B41" s="57">
        <v>1048</v>
      </c>
      <c r="C41" s="23" t="s">
        <v>164</v>
      </c>
      <c r="D41" s="23" t="s">
        <v>164</v>
      </c>
      <c r="E41" s="23" t="s">
        <v>164</v>
      </c>
      <c r="F41" s="24">
        <f t="shared" si="0"/>
        <v>0</v>
      </c>
      <c r="G41" s="23" t="s">
        <v>164</v>
      </c>
      <c r="H41" s="23" t="s">
        <v>164</v>
      </c>
      <c r="I41" s="23" t="s">
        <v>164</v>
      </c>
      <c r="J41" s="23" t="s">
        <v>164</v>
      </c>
      <c r="K41" s="252"/>
      <c r="L41" s="252"/>
      <c r="M41" s="252"/>
      <c r="N41" s="252"/>
      <c r="O41" s="252"/>
    </row>
    <row r="42" spans="1:17" ht="43.5" customHeight="1">
      <c r="A42" s="5" t="s">
        <v>192</v>
      </c>
      <c r="B42" s="57">
        <v>1049</v>
      </c>
      <c r="C42" s="23">
        <v>-88</v>
      </c>
      <c r="D42" s="23">
        <v>-65</v>
      </c>
      <c r="E42" s="23">
        <v>-55</v>
      </c>
      <c r="F42" s="24">
        <f t="shared" si="0"/>
        <v>-35</v>
      </c>
      <c r="G42" s="23" t="s">
        <v>164</v>
      </c>
      <c r="H42" s="23">
        <v>-10</v>
      </c>
      <c r="I42" s="23">
        <v>-15</v>
      </c>
      <c r="J42" s="23">
        <v>-10</v>
      </c>
      <c r="K42" s="252" t="s">
        <v>437</v>
      </c>
      <c r="L42" s="252"/>
      <c r="M42" s="252"/>
      <c r="N42" s="252"/>
      <c r="O42" s="252"/>
    </row>
    <row r="43" spans="1:17" ht="37.5">
      <c r="A43" s="5" t="s">
        <v>193</v>
      </c>
      <c r="B43" s="57">
        <v>1050</v>
      </c>
      <c r="C43" s="23" t="s">
        <v>164</v>
      </c>
      <c r="D43" s="23" t="s">
        <v>164</v>
      </c>
      <c r="E43" s="23" t="s">
        <v>164</v>
      </c>
      <c r="F43" s="24">
        <f t="shared" si="0"/>
        <v>0</v>
      </c>
      <c r="G43" s="23" t="s">
        <v>164</v>
      </c>
      <c r="H43" s="23" t="s">
        <v>164</v>
      </c>
      <c r="I43" s="23" t="s">
        <v>164</v>
      </c>
      <c r="J43" s="23" t="s">
        <v>164</v>
      </c>
      <c r="K43" s="252"/>
      <c r="L43" s="252"/>
      <c r="M43" s="252"/>
      <c r="N43" s="252"/>
      <c r="O43" s="252"/>
    </row>
    <row r="44" spans="1:17" ht="18.75" customHeight="1">
      <c r="A44" s="5" t="s">
        <v>194</v>
      </c>
      <c r="B44" s="91" t="s">
        <v>195</v>
      </c>
      <c r="C44" s="23" t="s">
        <v>164</v>
      </c>
      <c r="D44" s="23" t="s">
        <v>164</v>
      </c>
      <c r="E44" s="23" t="s">
        <v>164</v>
      </c>
      <c r="F44" s="24">
        <f t="shared" si="0"/>
        <v>0</v>
      </c>
      <c r="G44" s="23" t="s">
        <v>164</v>
      </c>
      <c r="H44" s="23" t="s">
        <v>164</v>
      </c>
      <c r="I44" s="23" t="s">
        <v>164</v>
      </c>
      <c r="J44" s="23" t="s">
        <v>164</v>
      </c>
      <c r="K44" s="252"/>
      <c r="L44" s="252"/>
      <c r="M44" s="252"/>
      <c r="N44" s="252"/>
      <c r="O44" s="252"/>
    </row>
    <row r="45" spans="1:17" ht="24.75" customHeight="1">
      <c r="A45" s="5" t="s">
        <v>196</v>
      </c>
      <c r="B45" s="57">
        <v>1051</v>
      </c>
      <c r="C45" s="23">
        <v>-77</v>
      </c>
      <c r="D45" s="23">
        <v>-79</v>
      </c>
      <c r="E45" s="23">
        <v>-73</v>
      </c>
      <c r="F45" s="24">
        <f t="shared" si="0"/>
        <v>-79</v>
      </c>
      <c r="G45" s="23">
        <v>-4</v>
      </c>
      <c r="H45" s="23">
        <v>-6</v>
      </c>
      <c r="I45" s="23">
        <v>-66</v>
      </c>
      <c r="J45" s="23">
        <v>-3</v>
      </c>
      <c r="K45" s="252" t="s">
        <v>438</v>
      </c>
      <c r="L45" s="252"/>
      <c r="M45" s="252"/>
      <c r="N45" s="252"/>
      <c r="O45" s="252"/>
      <c r="Q45" s="131"/>
    </row>
    <row r="46" spans="1:17" s="4" customFormat="1" ht="18.75" customHeight="1">
      <c r="A46" s="7" t="s">
        <v>197</v>
      </c>
      <c r="B46" s="8">
        <v>1060</v>
      </c>
      <c r="C46" s="34">
        <f>SUM(C47:C53)</f>
        <v>0</v>
      </c>
      <c r="D46" s="34">
        <f>SUM(D47:D53)</f>
        <v>0</v>
      </c>
      <c r="E46" s="34">
        <f>SUM(E47:E53)</f>
        <v>0</v>
      </c>
      <c r="F46" s="34">
        <f t="shared" si="0"/>
        <v>0</v>
      </c>
      <c r="G46" s="34">
        <f>SUM(G47:G53)</f>
        <v>0</v>
      </c>
      <c r="H46" s="34">
        <f>SUM(H47:H53)</f>
        <v>0</v>
      </c>
      <c r="I46" s="34">
        <f>SUM(I47:I53)</f>
        <v>0</v>
      </c>
      <c r="J46" s="34">
        <f>SUM(J47:J53)</f>
        <v>0</v>
      </c>
      <c r="K46" s="252"/>
      <c r="L46" s="252"/>
      <c r="M46" s="252"/>
      <c r="N46" s="252"/>
      <c r="O46" s="252"/>
    </row>
    <row r="47" spans="1:17" ht="18.75" customHeight="1">
      <c r="A47" s="5" t="s">
        <v>198</v>
      </c>
      <c r="B47" s="6">
        <v>1061</v>
      </c>
      <c r="C47" s="23" t="s">
        <v>164</v>
      </c>
      <c r="D47" s="23" t="s">
        <v>164</v>
      </c>
      <c r="E47" s="23" t="s">
        <v>164</v>
      </c>
      <c r="F47" s="24">
        <f t="shared" si="0"/>
        <v>0</v>
      </c>
      <c r="G47" s="23" t="s">
        <v>164</v>
      </c>
      <c r="H47" s="23" t="s">
        <v>164</v>
      </c>
      <c r="I47" s="23" t="s">
        <v>164</v>
      </c>
      <c r="J47" s="23" t="s">
        <v>164</v>
      </c>
      <c r="K47" s="252"/>
      <c r="L47" s="252"/>
      <c r="M47" s="252"/>
      <c r="N47" s="252"/>
      <c r="O47" s="252"/>
    </row>
    <row r="48" spans="1:17" ht="18.75" customHeight="1">
      <c r="A48" s="5" t="s">
        <v>199</v>
      </c>
      <c r="B48" s="6">
        <v>1062</v>
      </c>
      <c r="C48" s="23" t="s">
        <v>164</v>
      </c>
      <c r="D48" s="23" t="s">
        <v>164</v>
      </c>
      <c r="E48" s="23" t="s">
        <v>164</v>
      </c>
      <c r="F48" s="24">
        <f t="shared" si="0"/>
        <v>0</v>
      </c>
      <c r="G48" s="23" t="s">
        <v>164</v>
      </c>
      <c r="H48" s="23" t="s">
        <v>164</v>
      </c>
      <c r="I48" s="23" t="s">
        <v>164</v>
      </c>
      <c r="J48" s="23" t="s">
        <v>164</v>
      </c>
      <c r="K48" s="252"/>
      <c r="L48" s="252"/>
      <c r="M48" s="252"/>
      <c r="N48" s="252"/>
      <c r="O48" s="252"/>
    </row>
    <row r="49" spans="1:17" ht="18.75" customHeight="1">
      <c r="A49" s="5" t="s">
        <v>181</v>
      </c>
      <c r="B49" s="6">
        <v>1063</v>
      </c>
      <c r="C49" s="23" t="s">
        <v>164</v>
      </c>
      <c r="D49" s="23" t="s">
        <v>164</v>
      </c>
      <c r="E49" s="23" t="s">
        <v>164</v>
      </c>
      <c r="F49" s="24">
        <f t="shared" si="0"/>
        <v>0</v>
      </c>
      <c r="G49" s="23" t="s">
        <v>164</v>
      </c>
      <c r="H49" s="23" t="s">
        <v>164</v>
      </c>
      <c r="I49" s="23" t="s">
        <v>164</v>
      </c>
      <c r="J49" s="23" t="s">
        <v>164</v>
      </c>
      <c r="K49" s="252"/>
      <c r="L49" s="252"/>
      <c r="M49" s="252"/>
      <c r="N49" s="252"/>
      <c r="O49" s="252"/>
    </row>
    <row r="50" spans="1:17" ht="18.75" customHeight="1">
      <c r="A50" s="5" t="s">
        <v>182</v>
      </c>
      <c r="B50" s="6">
        <v>1064</v>
      </c>
      <c r="C50" s="23" t="s">
        <v>164</v>
      </c>
      <c r="D50" s="23" t="s">
        <v>164</v>
      </c>
      <c r="E50" s="23" t="s">
        <v>164</v>
      </c>
      <c r="F50" s="24">
        <f t="shared" si="0"/>
        <v>0</v>
      </c>
      <c r="G50" s="23" t="s">
        <v>164</v>
      </c>
      <c r="H50" s="23" t="s">
        <v>164</v>
      </c>
      <c r="I50" s="23" t="s">
        <v>164</v>
      </c>
      <c r="J50" s="23" t="s">
        <v>164</v>
      </c>
      <c r="K50" s="252"/>
      <c r="L50" s="252"/>
      <c r="M50" s="252"/>
      <c r="N50" s="252"/>
      <c r="O50" s="252"/>
    </row>
    <row r="51" spans="1:17" ht="18.75" customHeight="1">
      <c r="A51" s="5" t="s">
        <v>200</v>
      </c>
      <c r="B51" s="6">
        <v>1065</v>
      </c>
      <c r="C51" s="23" t="s">
        <v>164</v>
      </c>
      <c r="D51" s="23" t="s">
        <v>164</v>
      </c>
      <c r="E51" s="23" t="s">
        <v>164</v>
      </c>
      <c r="F51" s="24">
        <f t="shared" si="0"/>
        <v>0</v>
      </c>
      <c r="G51" s="23" t="s">
        <v>164</v>
      </c>
      <c r="H51" s="23" t="s">
        <v>164</v>
      </c>
      <c r="I51" s="23" t="s">
        <v>164</v>
      </c>
      <c r="J51" s="23" t="s">
        <v>164</v>
      </c>
      <c r="K51" s="252"/>
      <c r="L51" s="252"/>
      <c r="M51" s="252"/>
      <c r="N51" s="252"/>
      <c r="O51" s="252"/>
    </row>
    <row r="52" spans="1:17" ht="18.75" customHeight="1">
      <c r="A52" s="5" t="s">
        <v>201</v>
      </c>
      <c r="B52" s="6">
        <v>1066</v>
      </c>
      <c r="C52" s="23" t="s">
        <v>164</v>
      </c>
      <c r="D52" s="23" t="s">
        <v>164</v>
      </c>
      <c r="E52" s="23" t="s">
        <v>164</v>
      </c>
      <c r="F52" s="24">
        <f t="shared" si="0"/>
        <v>0</v>
      </c>
      <c r="G52" s="23" t="s">
        <v>164</v>
      </c>
      <c r="H52" s="23" t="s">
        <v>164</v>
      </c>
      <c r="I52" s="23" t="s">
        <v>164</v>
      </c>
      <c r="J52" s="23" t="s">
        <v>164</v>
      </c>
      <c r="K52" s="252"/>
      <c r="L52" s="252"/>
      <c r="M52" s="252"/>
      <c r="N52" s="252"/>
      <c r="O52" s="252"/>
    </row>
    <row r="53" spans="1:17" ht="18.75" customHeight="1">
      <c r="A53" s="5" t="s">
        <v>202</v>
      </c>
      <c r="B53" s="6">
        <v>1067</v>
      </c>
      <c r="C53" s="23" t="s">
        <v>164</v>
      </c>
      <c r="D53" s="23" t="s">
        <v>164</v>
      </c>
      <c r="E53" s="23" t="s">
        <v>164</v>
      </c>
      <c r="F53" s="24">
        <f t="shared" si="0"/>
        <v>0</v>
      </c>
      <c r="G53" s="23" t="s">
        <v>164</v>
      </c>
      <c r="H53" s="23" t="s">
        <v>164</v>
      </c>
      <c r="I53" s="23" t="s">
        <v>164</v>
      </c>
      <c r="J53" s="23" t="s">
        <v>164</v>
      </c>
      <c r="K53" s="252"/>
      <c r="L53" s="252"/>
      <c r="M53" s="252"/>
      <c r="N53" s="252"/>
      <c r="O53" s="252"/>
    </row>
    <row r="54" spans="1:17" s="4" customFormat="1" ht="43.5" customHeight="1">
      <c r="A54" s="7" t="s">
        <v>203</v>
      </c>
      <c r="B54" s="8">
        <v>1070</v>
      </c>
      <c r="C54" s="34">
        <f>SUM(C55:C58)</f>
        <v>9933</v>
      </c>
      <c r="D54" s="34">
        <f>SUM(D55:D58)</f>
        <v>11772</v>
      </c>
      <c r="E54" s="34">
        <f>SUM(E55:E58)</f>
        <v>10472</v>
      </c>
      <c r="F54" s="34">
        <f t="shared" si="0"/>
        <v>12342</v>
      </c>
      <c r="G54" s="34">
        <f>SUM(G55:G58)</f>
        <v>3400</v>
      </c>
      <c r="H54" s="34">
        <f>SUM(H55:H58)</f>
        <v>2350</v>
      </c>
      <c r="I54" s="34">
        <f>SUM(I55:I58)</f>
        <v>3015</v>
      </c>
      <c r="J54" s="34">
        <f>SUM(J55:J58)</f>
        <v>3577</v>
      </c>
      <c r="K54" s="252" t="s">
        <v>439</v>
      </c>
      <c r="L54" s="252"/>
      <c r="M54" s="252"/>
      <c r="N54" s="252"/>
      <c r="O54" s="252"/>
      <c r="Q54" s="132"/>
    </row>
    <row r="55" spans="1:17" ht="18.75" customHeight="1">
      <c r="A55" s="5" t="s">
        <v>204</v>
      </c>
      <c r="B55" s="6">
        <v>1071</v>
      </c>
      <c r="C55" s="23"/>
      <c r="D55" s="23"/>
      <c r="E55" s="23"/>
      <c r="F55" s="24">
        <f t="shared" si="0"/>
        <v>0</v>
      </c>
      <c r="G55" s="23"/>
      <c r="H55" s="23"/>
      <c r="I55" s="23"/>
      <c r="J55" s="23"/>
      <c r="K55" s="252"/>
      <c r="L55" s="252"/>
      <c r="M55" s="252"/>
      <c r="N55" s="252"/>
      <c r="O55" s="252"/>
    </row>
    <row r="56" spans="1:17" ht="18.75" customHeight="1">
      <c r="A56" s="87" t="s">
        <v>405</v>
      </c>
      <c r="B56" s="127">
        <v>1072</v>
      </c>
      <c r="C56" s="23">
        <v>1602</v>
      </c>
      <c r="D56" s="23"/>
      <c r="E56" s="23"/>
      <c r="F56" s="24">
        <f t="shared" si="0"/>
        <v>0</v>
      </c>
      <c r="G56" s="23"/>
      <c r="H56" s="23"/>
      <c r="I56" s="23"/>
      <c r="J56" s="23"/>
      <c r="K56" s="252"/>
      <c r="L56" s="252"/>
      <c r="M56" s="252"/>
      <c r="N56" s="252"/>
      <c r="O56" s="252"/>
    </row>
    <row r="57" spans="1:17" ht="46.5" customHeight="1">
      <c r="A57" s="87" t="s">
        <v>407</v>
      </c>
      <c r="B57" s="127" t="s">
        <v>406</v>
      </c>
      <c r="C57" s="23">
        <v>5497</v>
      </c>
      <c r="D57" s="23">
        <v>2752</v>
      </c>
      <c r="E57" s="23">
        <v>2979</v>
      </c>
      <c r="F57" s="24">
        <f t="shared" si="0"/>
        <v>6272</v>
      </c>
      <c r="G57" s="23">
        <v>1600</v>
      </c>
      <c r="H57" s="23">
        <v>1200</v>
      </c>
      <c r="I57" s="23">
        <v>1500</v>
      </c>
      <c r="J57" s="23">
        <v>1972</v>
      </c>
      <c r="K57" s="252" t="s">
        <v>459</v>
      </c>
      <c r="L57" s="252"/>
      <c r="M57" s="252"/>
      <c r="N57" s="252"/>
      <c r="O57" s="252"/>
    </row>
    <row r="58" spans="1:17" ht="61.5" customHeight="1">
      <c r="A58" s="5" t="s">
        <v>205</v>
      </c>
      <c r="B58" s="6">
        <v>1073</v>
      </c>
      <c r="C58" s="23">
        <v>2834</v>
      </c>
      <c r="D58" s="23">
        <v>9020</v>
      </c>
      <c r="E58" s="23">
        <v>7493</v>
      </c>
      <c r="F58" s="24">
        <f t="shared" si="0"/>
        <v>6070</v>
      </c>
      <c r="G58" s="23">
        <v>1800</v>
      </c>
      <c r="H58" s="23">
        <v>1150</v>
      </c>
      <c r="I58" s="23">
        <v>1515</v>
      </c>
      <c r="J58" s="23">
        <v>1605</v>
      </c>
      <c r="K58" s="252" t="s">
        <v>440</v>
      </c>
      <c r="L58" s="252"/>
      <c r="M58" s="252"/>
      <c r="N58" s="252"/>
      <c r="O58" s="252"/>
    </row>
    <row r="59" spans="1:17" s="4" customFormat="1" ht="43.5" customHeight="1">
      <c r="A59" s="77" t="s">
        <v>206</v>
      </c>
      <c r="B59" s="8">
        <v>1080</v>
      </c>
      <c r="C59" s="34">
        <f>SUM(C60:C65)</f>
        <v>-829</v>
      </c>
      <c r="D59" s="34">
        <f>SUM(D60:D65)</f>
        <v>-390</v>
      </c>
      <c r="E59" s="34">
        <f>SUM(E60:E65)</f>
        <v>-403</v>
      </c>
      <c r="F59" s="34">
        <f t="shared" si="0"/>
        <v>-442</v>
      </c>
      <c r="G59" s="34">
        <f>SUM(G60:G65)</f>
        <v>-155</v>
      </c>
      <c r="H59" s="34">
        <f>SUM(H60:H65)</f>
        <v>-87</v>
      </c>
      <c r="I59" s="34">
        <f>SUM(I60:I65)</f>
        <v>-90</v>
      </c>
      <c r="J59" s="34">
        <f>SUM(J60:J65)</f>
        <v>-110</v>
      </c>
      <c r="K59" s="252" t="s">
        <v>441</v>
      </c>
      <c r="L59" s="252"/>
      <c r="M59" s="252"/>
      <c r="N59" s="252"/>
      <c r="O59" s="252"/>
    </row>
    <row r="60" spans="1:17" ht="18.75" customHeight="1">
      <c r="A60" s="5" t="s">
        <v>204</v>
      </c>
      <c r="B60" s="6">
        <v>1081</v>
      </c>
      <c r="C60" s="23" t="s">
        <v>164</v>
      </c>
      <c r="D60" s="23" t="s">
        <v>164</v>
      </c>
      <c r="E60" s="23" t="s">
        <v>164</v>
      </c>
      <c r="F60" s="24">
        <f t="shared" si="0"/>
        <v>0</v>
      </c>
      <c r="G60" s="23" t="s">
        <v>164</v>
      </c>
      <c r="H60" s="23" t="s">
        <v>164</v>
      </c>
      <c r="I60" s="23" t="s">
        <v>164</v>
      </c>
      <c r="J60" s="23" t="s">
        <v>164</v>
      </c>
      <c r="K60" s="252"/>
      <c r="L60" s="252"/>
      <c r="M60" s="252"/>
      <c r="N60" s="252"/>
      <c r="O60" s="252"/>
    </row>
    <row r="61" spans="1:17" ht="18.75" customHeight="1">
      <c r="A61" s="5" t="s">
        <v>207</v>
      </c>
      <c r="B61" s="6">
        <v>1082</v>
      </c>
      <c r="C61" s="23" t="s">
        <v>164</v>
      </c>
      <c r="D61" s="23" t="s">
        <v>164</v>
      </c>
      <c r="E61" s="23" t="s">
        <v>164</v>
      </c>
      <c r="F61" s="24">
        <f t="shared" si="0"/>
        <v>0</v>
      </c>
      <c r="G61" s="23" t="s">
        <v>164</v>
      </c>
      <c r="H61" s="23" t="s">
        <v>164</v>
      </c>
      <c r="I61" s="23" t="s">
        <v>164</v>
      </c>
      <c r="J61" s="23" t="s">
        <v>164</v>
      </c>
      <c r="K61" s="252"/>
      <c r="L61" s="252"/>
      <c r="M61" s="252"/>
      <c r="N61" s="252"/>
      <c r="O61" s="252"/>
    </row>
    <row r="62" spans="1:17" ht="18.75" customHeight="1">
      <c r="A62" s="5" t="s">
        <v>208</v>
      </c>
      <c r="B62" s="6">
        <v>1083</v>
      </c>
      <c r="C62" s="23" t="s">
        <v>164</v>
      </c>
      <c r="D62" s="23" t="s">
        <v>164</v>
      </c>
      <c r="E62" s="23" t="s">
        <v>164</v>
      </c>
      <c r="F62" s="24">
        <f t="shared" si="0"/>
        <v>0</v>
      </c>
      <c r="G62" s="23" t="s">
        <v>164</v>
      </c>
      <c r="H62" s="23" t="s">
        <v>164</v>
      </c>
      <c r="I62" s="23" t="s">
        <v>164</v>
      </c>
      <c r="J62" s="23" t="s">
        <v>164</v>
      </c>
      <c r="K62" s="252"/>
      <c r="L62" s="252"/>
      <c r="M62" s="252"/>
      <c r="N62" s="252"/>
      <c r="O62" s="252"/>
    </row>
    <row r="63" spans="1:17" ht="18.75" customHeight="1">
      <c r="A63" s="5" t="s">
        <v>209</v>
      </c>
      <c r="B63" s="6">
        <v>1084</v>
      </c>
      <c r="C63" s="23" t="s">
        <v>164</v>
      </c>
      <c r="D63" s="23" t="s">
        <v>164</v>
      </c>
      <c r="E63" s="23" t="s">
        <v>164</v>
      </c>
      <c r="F63" s="24">
        <f t="shared" si="0"/>
        <v>0</v>
      </c>
      <c r="G63" s="23" t="s">
        <v>164</v>
      </c>
      <c r="H63" s="23" t="s">
        <v>164</v>
      </c>
      <c r="I63" s="23" t="s">
        <v>164</v>
      </c>
      <c r="J63" s="23" t="s">
        <v>164</v>
      </c>
      <c r="K63" s="252"/>
      <c r="L63" s="252"/>
      <c r="M63" s="252"/>
      <c r="N63" s="252"/>
      <c r="O63" s="252"/>
    </row>
    <row r="64" spans="1:17" ht="18.75" customHeight="1">
      <c r="A64" s="5" t="s">
        <v>210</v>
      </c>
      <c r="B64" s="6">
        <v>1085</v>
      </c>
      <c r="C64" s="23" t="s">
        <v>164</v>
      </c>
      <c r="D64" s="23" t="s">
        <v>164</v>
      </c>
      <c r="E64" s="23" t="s">
        <v>164</v>
      </c>
      <c r="F64" s="24">
        <f t="shared" si="0"/>
        <v>0</v>
      </c>
      <c r="G64" s="23" t="s">
        <v>164</v>
      </c>
      <c r="H64" s="23" t="s">
        <v>164</v>
      </c>
      <c r="I64" s="23" t="s">
        <v>164</v>
      </c>
      <c r="J64" s="23" t="s">
        <v>164</v>
      </c>
      <c r="K64" s="252"/>
      <c r="L64" s="252"/>
      <c r="M64" s="252"/>
      <c r="N64" s="252"/>
      <c r="O64" s="252"/>
    </row>
    <row r="65" spans="1:17" ht="22.5" customHeight="1">
      <c r="A65" s="5" t="s">
        <v>211</v>
      </c>
      <c r="B65" s="6">
        <v>1086</v>
      </c>
      <c r="C65" s="23">
        <v>-829</v>
      </c>
      <c r="D65" s="23">
        <v>-390</v>
      </c>
      <c r="E65" s="23">
        <v>-403</v>
      </c>
      <c r="F65" s="24">
        <f t="shared" si="0"/>
        <v>-442</v>
      </c>
      <c r="G65" s="23">
        <v>-155</v>
      </c>
      <c r="H65" s="23">
        <v>-87</v>
      </c>
      <c r="I65" s="23">
        <v>-90</v>
      </c>
      <c r="J65" s="23">
        <v>-110</v>
      </c>
      <c r="K65" s="252" t="s">
        <v>442</v>
      </c>
      <c r="L65" s="252"/>
      <c r="M65" s="252"/>
      <c r="N65" s="252"/>
      <c r="O65" s="252"/>
    </row>
    <row r="66" spans="1:17" s="4" customFormat="1" ht="18.75" customHeight="1">
      <c r="A66" s="7" t="s">
        <v>212</v>
      </c>
      <c r="B66" s="8">
        <v>1100</v>
      </c>
      <c r="C66" s="32">
        <f>SUM(C22,C23,C46,C54,C59)</f>
        <v>-2623</v>
      </c>
      <c r="D66" s="32">
        <f t="shared" ref="D66:J66" si="2">SUM(D22,D23,D46,D54,D59)</f>
        <v>-3971</v>
      </c>
      <c r="E66" s="32">
        <f>SUM(E22,E23,E46,E54,E59)</f>
        <v>-3779</v>
      </c>
      <c r="F66" s="32">
        <f>SUM(F22,F23,F46,F54,F59)</f>
        <v>-3484</v>
      </c>
      <c r="G66" s="32">
        <f t="shared" si="2"/>
        <v>-1156</v>
      </c>
      <c r="H66" s="32">
        <f t="shared" si="2"/>
        <v>-825</v>
      </c>
      <c r="I66" s="32">
        <f t="shared" si="2"/>
        <v>-140</v>
      </c>
      <c r="J66" s="32">
        <f t="shared" si="2"/>
        <v>-1363</v>
      </c>
      <c r="K66" s="252"/>
      <c r="L66" s="252"/>
      <c r="M66" s="252"/>
      <c r="N66" s="252"/>
      <c r="O66" s="252"/>
    </row>
    <row r="67" spans="1:17" s="4" customFormat="1" ht="18.75" customHeight="1">
      <c r="A67" s="7" t="s">
        <v>213</v>
      </c>
      <c r="B67" s="8">
        <v>1110</v>
      </c>
      <c r="C67" s="31"/>
      <c r="D67" s="31"/>
      <c r="E67" s="31"/>
      <c r="F67" s="34">
        <f t="shared" ref="F67:F76" si="3">SUM(G67:J67)</f>
        <v>0</v>
      </c>
      <c r="G67" s="31"/>
      <c r="H67" s="31"/>
      <c r="I67" s="31"/>
      <c r="J67" s="31"/>
      <c r="K67" s="252"/>
      <c r="L67" s="252"/>
      <c r="M67" s="252"/>
      <c r="N67" s="252"/>
      <c r="O67" s="252"/>
    </row>
    <row r="68" spans="1:17" s="4" customFormat="1" ht="18.75" customHeight="1">
      <c r="A68" s="7" t="s">
        <v>214</v>
      </c>
      <c r="B68" s="8">
        <v>1120</v>
      </c>
      <c r="C68" s="31" t="s">
        <v>164</v>
      </c>
      <c r="D68" s="31" t="s">
        <v>164</v>
      </c>
      <c r="E68" s="31" t="s">
        <v>164</v>
      </c>
      <c r="F68" s="34">
        <f t="shared" si="3"/>
        <v>0</v>
      </c>
      <c r="G68" s="31" t="s">
        <v>164</v>
      </c>
      <c r="H68" s="31" t="s">
        <v>164</v>
      </c>
      <c r="I68" s="31" t="s">
        <v>164</v>
      </c>
      <c r="J68" s="31" t="s">
        <v>164</v>
      </c>
      <c r="K68" s="252"/>
      <c r="L68" s="252"/>
      <c r="M68" s="252"/>
      <c r="N68" s="252"/>
      <c r="O68" s="252"/>
    </row>
    <row r="69" spans="1:17" s="4" customFormat="1" ht="18.75" customHeight="1">
      <c r="A69" s="7" t="s">
        <v>215</v>
      </c>
      <c r="B69" s="8">
        <v>1130</v>
      </c>
      <c r="C69" s="31"/>
      <c r="D69" s="31"/>
      <c r="E69" s="31"/>
      <c r="F69" s="34">
        <f t="shared" si="3"/>
        <v>0</v>
      </c>
      <c r="G69" s="31"/>
      <c r="H69" s="31"/>
      <c r="I69" s="31"/>
      <c r="J69" s="31"/>
      <c r="K69" s="252"/>
      <c r="L69" s="252"/>
      <c r="M69" s="252"/>
      <c r="N69" s="252"/>
      <c r="O69" s="252"/>
    </row>
    <row r="70" spans="1:17" s="4" customFormat="1" ht="18.75" customHeight="1">
      <c r="A70" s="7" t="s">
        <v>216</v>
      </c>
      <c r="B70" s="8">
        <v>1140</v>
      </c>
      <c r="C70" s="31" t="s">
        <v>164</v>
      </c>
      <c r="D70" s="31" t="s">
        <v>164</v>
      </c>
      <c r="E70" s="31" t="s">
        <v>164</v>
      </c>
      <c r="F70" s="34">
        <f t="shared" si="3"/>
        <v>0</v>
      </c>
      <c r="G70" s="31" t="s">
        <v>164</v>
      </c>
      <c r="H70" s="31" t="s">
        <v>164</v>
      </c>
      <c r="I70" s="31" t="s">
        <v>164</v>
      </c>
      <c r="J70" s="31" t="s">
        <v>164</v>
      </c>
      <c r="K70" s="252"/>
      <c r="L70" s="252"/>
      <c r="M70" s="252"/>
      <c r="N70" s="252"/>
      <c r="O70" s="252"/>
    </row>
    <row r="71" spans="1:17" s="4" customFormat="1" ht="24" customHeight="1">
      <c r="A71" s="7" t="s">
        <v>217</v>
      </c>
      <c r="B71" s="8">
        <v>1150</v>
      </c>
      <c r="C71" s="34">
        <f>SUM(C72:C73)</f>
        <v>5248</v>
      </c>
      <c r="D71" s="34">
        <f t="shared" ref="D71:J71" si="4">SUM(D72:D73)</f>
        <v>4000</v>
      </c>
      <c r="E71" s="34">
        <f t="shared" si="4"/>
        <v>4835</v>
      </c>
      <c r="F71" s="34">
        <f t="shared" si="3"/>
        <v>4850</v>
      </c>
      <c r="G71" s="34">
        <f t="shared" si="4"/>
        <v>1250</v>
      </c>
      <c r="H71" s="34">
        <f t="shared" si="4"/>
        <v>1200</v>
      </c>
      <c r="I71" s="34">
        <f t="shared" si="4"/>
        <v>1100</v>
      </c>
      <c r="J71" s="34">
        <f t="shared" si="4"/>
        <v>1300</v>
      </c>
      <c r="K71" s="252" t="s">
        <v>443</v>
      </c>
      <c r="L71" s="252"/>
      <c r="M71" s="252"/>
      <c r="N71" s="252"/>
      <c r="O71" s="252"/>
      <c r="Q71" s="131"/>
    </row>
    <row r="72" spans="1:17" ht="18.75" customHeight="1">
      <c r="A72" s="5" t="s">
        <v>204</v>
      </c>
      <c r="B72" s="6">
        <v>1151</v>
      </c>
      <c r="C72" s="23"/>
      <c r="D72" s="23"/>
      <c r="E72" s="23"/>
      <c r="F72" s="24">
        <f t="shared" si="3"/>
        <v>0</v>
      </c>
      <c r="G72" s="23"/>
      <c r="H72" s="23"/>
      <c r="I72" s="23"/>
      <c r="J72" s="23"/>
      <c r="K72" s="252"/>
      <c r="L72" s="252"/>
      <c r="M72" s="252"/>
      <c r="N72" s="252"/>
      <c r="O72" s="252"/>
    </row>
    <row r="73" spans="1:17" ht="60" customHeight="1">
      <c r="A73" s="5" t="s">
        <v>218</v>
      </c>
      <c r="B73" s="6">
        <v>1152</v>
      </c>
      <c r="C73" s="23">
        <v>5248</v>
      </c>
      <c r="D73" s="23">
        <v>4000</v>
      </c>
      <c r="E73" s="23">
        <v>4835</v>
      </c>
      <c r="F73" s="24">
        <f t="shared" si="3"/>
        <v>4850</v>
      </c>
      <c r="G73" s="23">
        <v>1250</v>
      </c>
      <c r="H73" s="23">
        <v>1200</v>
      </c>
      <c r="I73" s="23">
        <v>1100</v>
      </c>
      <c r="J73" s="23">
        <v>1300</v>
      </c>
      <c r="K73" s="252" t="s">
        <v>444</v>
      </c>
      <c r="L73" s="252"/>
      <c r="M73" s="252"/>
      <c r="N73" s="252"/>
      <c r="O73" s="252"/>
      <c r="Q73" s="131"/>
    </row>
    <row r="74" spans="1:17" s="4" customFormat="1" ht="20.25" customHeight="1">
      <c r="A74" s="7" t="s">
        <v>219</v>
      </c>
      <c r="B74" s="8">
        <v>1160</v>
      </c>
      <c r="C74" s="34">
        <f>SUM(C75:C76)</f>
        <v>-1341</v>
      </c>
      <c r="D74" s="34">
        <f t="shared" ref="D74:J74" si="5">SUM(D75:D76)</f>
        <v>0</v>
      </c>
      <c r="E74" s="34">
        <f t="shared" si="5"/>
        <v>0</v>
      </c>
      <c r="F74" s="34">
        <f t="shared" si="3"/>
        <v>-250</v>
      </c>
      <c r="G74" s="34">
        <f t="shared" si="5"/>
        <v>0</v>
      </c>
      <c r="H74" s="34">
        <f t="shared" si="5"/>
        <v>-250</v>
      </c>
      <c r="I74" s="34">
        <f t="shared" si="5"/>
        <v>0</v>
      </c>
      <c r="J74" s="34">
        <f t="shared" si="5"/>
        <v>0</v>
      </c>
      <c r="K74" s="252" t="s">
        <v>445</v>
      </c>
      <c r="L74" s="252"/>
      <c r="M74" s="252"/>
      <c r="N74" s="252"/>
      <c r="O74" s="252"/>
    </row>
    <row r="75" spans="1:17" ht="18.75" customHeight="1">
      <c r="A75" s="5" t="s">
        <v>204</v>
      </c>
      <c r="B75" s="6">
        <v>1161</v>
      </c>
      <c r="C75" s="23" t="s">
        <v>164</v>
      </c>
      <c r="D75" s="23" t="s">
        <v>164</v>
      </c>
      <c r="E75" s="23" t="s">
        <v>164</v>
      </c>
      <c r="F75" s="24">
        <f t="shared" si="3"/>
        <v>0</v>
      </c>
      <c r="G75" s="23" t="s">
        <v>164</v>
      </c>
      <c r="H75" s="23" t="s">
        <v>164</v>
      </c>
      <c r="I75" s="23" t="s">
        <v>164</v>
      </c>
      <c r="J75" s="23" t="s">
        <v>164</v>
      </c>
      <c r="K75" s="252"/>
      <c r="L75" s="252"/>
      <c r="M75" s="252"/>
      <c r="N75" s="252"/>
      <c r="O75" s="252"/>
    </row>
    <row r="76" spans="1:17" ht="20.25" customHeight="1">
      <c r="A76" s="5" t="s">
        <v>220</v>
      </c>
      <c r="B76" s="6">
        <v>1162</v>
      </c>
      <c r="C76" s="23">
        <v>-1341</v>
      </c>
      <c r="D76" s="23" t="s">
        <v>164</v>
      </c>
      <c r="E76" s="23" t="s">
        <v>164</v>
      </c>
      <c r="F76" s="24">
        <f t="shared" si="3"/>
        <v>-250</v>
      </c>
      <c r="G76" s="23" t="s">
        <v>164</v>
      </c>
      <c r="H76" s="23">
        <v>-250</v>
      </c>
      <c r="I76" s="23" t="s">
        <v>164</v>
      </c>
      <c r="J76" s="23" t="s">
        <v>164</v>
      </c>
      <c r="K76" s="252" t="s">
        <v>446</v>
      </c>
      <c r="L76" s="252"/>
      <c r="M76" s="252"/>
      <c r="N76" s="252"/>
      <c r="O76" s="252"/>
    </row>
    <row r="77" spans="1:17" ht="18.75" customHeight="1">
      <c r="A77" s="7" t="s">
        <v>221</v>
      </c>
      <c r="B77" s="8">
        <v>1170</v>
      </c>
      <c r="C77" s="32">
        <f>SUM(C66,C67,C68,C69,C70,C71,C74)</f>
        <v>1284</v>
      </c>
      <c r="D77" s="32">
        <f t="shared" ref="D77:J77" si="6">SUM(D66,D67,D68,D69,D70,D71,D74)</f>
        <v>29</v>
      </c>
      <c r="E77" s="32">
        <f t="shared" si="6"/>
        <v>1056</v>
      </c>
      <c r="F77" s="32">
        <f>SUM(F66,F67,F68,F69,F70,F71,F74)</f>
        <v>1116</v>
      </c>
      <c r="G77" s="32">
        <f>SUM(G66,G67,G68,G69,G70,G71,G74)</f>
        <v>94</v>
      </c>
      <c r="H77" s="32">
        <f t="shared" si="6"/>
        <v>125</v>
      </c>
      <c r="I77" s="32">
        <f t="shared" si="6"/>
        <v>960</v>
      </c>
      <c r="J77" s="32">
        <f t="shared" si="6"/>
        <v>-63</v>
      </c>
      <c r="K77" s="237"/>
      <c r="L77" s="237"/>
      <c r="M77" s="237"/>
      <c r="N77" s="237"/>
      <c r="O77" s="237"/>
      <c r="Q77" s="131"/>
    </row>
    <row r="78" spans="1:17" ht="18.75" customHeight="1">
      <c r="A78" s="5" t="s">
        <v>222</v>
      </c>
      <c r="B78" s="109">
        <v>1180</v>
      </c>
      <c r="C78" s="23" t="s">
        <v>164</v>
      </c>
      <c r="D78" s="23" t="s">
        <v>164</v>
      </c>
      <c r="E78" s="23" t="s">
        <v>164</v>
      </c>
      <c r="F78" s="24">
        <f>SUM(G78:J78)</f>
        <v>0</v>
      </c>
      <c r="G78" s="23" t="s">
        <v>164</v>
      </c>
      <c r="H78" s="23" t="s">
        <v>164</v>
      </c>
      <c r="I78" s="23" t="s">
        <v>164</v>
      </c>
      <c r="J78" s="23" t="s">
        <v>164</v>
      </c>
      <c r="K78" s="237"/>
      <c r="L78" s="237"/>
      <c r="M78" s="237"/>
      <c r="N78" s="237"/>
      <c r="O78" s="237"/>
    </row>
    <row r="79" spans="1:17" ht="18.75" customHeight="1">
      <c r="A79" s="5" t="s">
        <v>223</v>
      </c>
      <c r="B79" s="109">
        <v>1181</v>
      </c>
      <c r="C79" s="23"/>
      <c r="D79" s="23"/>
      <c r="E79" s="23"/>
      <c r="F79" s="24">
        <f>SUM(G79:J79)</f>
        <v>0</v>
      </c>
      <c r="G79" s="23"/>
      <c r="H79" s="23"/>
      <c r="I79" s="23"/>
      <c r="J79" s="23"/>
      <c r="K79" s="237"/>
      <c r="L79" s="237"/>
      <c r="M79" s="237"/>
      <c r="N79" s="237"/>
      <c r="O79" s="237"/>
    </row>
    <row r="80" spans="1:17" ht="18.75" customHeight="1">
      <c r="A80" s="5" t="s">
        <v>224</v>
      </c>
      <c r="B80" s="6">
        <v>1190</v>
      </c>
      <c r="C80" s="23"/>
      <c r="D80" s="23"/>
      <c r="E80" s="23"/>
      <c r="F80" s="24">
        <f>SUM(G80:J80)</f>
        <v>0</v>
      </c>
      <c r="G80" s="23"/>
      <c r="H80" s="23"/>
      <c r="I80" s="23"/>
      <c r="J80" s="23"/>
      <c r="K80" s="237"/>
      <c r="L80" s="237"/>
      <c r="M80" s="237"/>
      <c r="N80" s="237"/>
      <c r="O80" s="237"/>
    </row>
    <row r="81" spans="1:17" ht="18.75" customHeight="1">
      <c r="A81" s="5" t="s">
        <v>225</v>
      </c>
      <c r="B81" s="112">
        <v>1191</v>
      </c>
      <c r="C81" s="23" t="s">
        <v>164</v>
      </c>
      <c r="D81" s="23" t="s">
        <v>164</v>
      </c>
      <c r="E81" s="23" t="s">
        <v>164</v>
      </c>
      <c r="F81" s="24">
        <f>SUM(G81:J81)</f>
        <v>0</v>
      </c>
      <c r="G81" s="23" t="s">
        <v>164</v>
      </c>
      <c r="H81" s="23" t="s">
        <v>164</v>
      </c>
      <c r="I81" s="23" t="s">
        <v>164</v>
      </c>
      <c r="J81" s="23" t="s">
        <v>164</v>
      </c>
      <c r="K81" s="237"/>
      <c r="L81" s="237"/>
      <c r="M81" s="237"/>
      <c r="N81" s="237"/>
      <c r="O81" s="237"/>
    </row>
    <row r="82" spans="1:17" ht="18.75" customHeight="1">
      <c r="A82" s="7" t="s">
        <v>226</v>
      </c>
      <c r="B82" s="8">
        <v>1200</v>
      </c>
      <c r="C82" s="32">
        <f>SUM(C77,C78,C79,C80,C81)</f>
        <v>1284</v>
      </c>
      <c r="D82" s="32">
        <f t="shared" ref="D82:J82" si="7">SUM(D77,D78,D79,D80,D81)</f>
        <v>29</v>
      </c>
      <c r="E82" s="32">
        <f t="shared" si="7"/>
        <v>1056</v>
      </c>
      <c r="F82" s="32">
        <f>SUM(F77,F78,F79,F80,F81)</f>
        <v>1116</v>
      </c>
      <c r="G82" s="32">
        <f t="shared" si="7"/>
        <v>94</v>
      </c>
      <c r="H82" s="32">
        <f t="shared" si="7"/>
        <v>125</v>
      </c>
      <c r="I82" s="32">
        <f t="shared" si="7"/>
        <v>960</v>
      </c>
      <c r="J82" s="32">
        <f t="shared" si="7"/>
        <v>-63</v>
      </c>
      <c r="K82" s="237"/>
      <c r="L82" s="237"/>
      <c r="M82" s="237"/>
      <c r="N82" s="237"/>
      <c r="O82" s="237"/>
      <c r="Q82" s="131"/>
    </row>
    <row r="83" spans="1:17" ht="18.75" customHeight="1">
      <c r="A83" s="5" t="s">
        <v>227</v>
      </c>
      <c r="B83" s="112">
        <v>1201</v>
      </c>
      <c r="C83" s="72">
        <f t="shared" ref="C83:J83" si="8">IF(C82&gt;0,C82,0)</f>
        <v>1284</v>
      </c>
      <c r="D83" s="72">
        <f t="shared" si="8"/>
        <v>29</v>
      </c>
      <c r="E83" s="72">
        <f t="shared" si="8"/>
        <v>1056</v>
      </c>
      <c r="F83" s="72">
        <f t="shared" si="8"/>
        <v>1116</v>
      </c>
      <c r="G83" s="72">
        <f t="shared" si="8"/>
        <v>94</v>
      </c>
      <c r="H83" s="72">
        <f t="shared" si="8"/>
        <v>125</v>
      </c>
      <c r="I83" s="72">
        <f t="shared" si="8"/>
        <v>960</v>
      </c>
      <c r="J83" s="72">
        <f t="shared" si="8"/>
        <v>0</v>
      </c>
      <c r="K83" s="237"/>
      <c r="L83" s="237"/>
      <c r="M83" s="237"/>
      <c r="N83" s="237"/>
      <c r="O83" s="237"/>
      <c r="Q83" s="131"/>
    </row>
    <row r="84" spans="1:17" ht="18.75" customHeight="1">
      <c r="A84" s="5" t="s">
        <v>228</v>
      </c>
      <c r="B84" s="112">
        <v>1202</v>
      </c>
      <c r="C84" s="72">
        <f t="shared" ref="C84:J84" si="9">IF(C82&lt;0,C82,0)</f>
        <v>0</v>
      </c>
      <c r="D84" s="72">
        <f t="shared" si="9"/>
        <v>0</v>
      </c>
      <c r="E84" s="72">
        <f t="shared" si="9"/>
        <v>0</v>
      </c>
      <c r="F84" s="72">
        <f t="shared" si="9"/>
        <v>0</v>
      </c>
      <c r="G84" s="72">
        <f t="shared" si="9"/>
        <v>0</v>
      </c>
      <c r="H84" s="72">
        <f t="shared" si="9"/>
        <v>0</v>
      </c>
      <c r="I84" s="72">
        <f t="shared" si="9"/>
        <v>0</v>
      </c>
      <c r="J84" s="72">
        <f t="shared" si="9"/>
        <v>-63</v>
      </c>
      <c r="K84" s="237"/>
      <c r="L84" s="237"/>
      <c r="M84" s="237"/>
      <c r="N84" s="237"/>
      <c r="O84" s="237"/>
    </row>
    <row r="85" spans="1:17" ht="18.75" customHeight="1">
      <c r="A85" s="7" t="s">
        <v>229</v>
      </c>
      <c r="B85" s="6">
        <v>1210</v>
      </c>
      <c r="C85" s="32">
        <f>SUM(C11,C54,C67,C69,C71,C79,C80)</f>
        <v>70213</v>
      </c>
      <c r="D85" s="32">
        <f t="shared" ref="D85:J85" si="10">SUM(D11,D54,D67,D69,D71,D79,D80)</f>
        <v>73372</v>
      </c>
      <c r="E85" s="32">
        <f t="shared" si="10"/>
        <v>73494</v>
      </c>
      <c r="F85" s="32">
        <f t="shared" si="10"/>
        <v>75692</v>
      </c>
      <c r="G85" s="32">
        <f t="shared" si="10"/>
        <v>19225</v>
      </c>
      <c r="H85" s="32">
        <f t="shared" si="10"/>
        <v>18150</v>
      </c>
      <c r="I85" s="32">
        <f t="shared" si="10"/>
        <v>18865</v>
      </c>
      <c r="J85" s="32">
        <f t="shared" si="10"/>
        <v>19452</v>
      </c>
      <c r="K85" s="237"/>
      <c r="L85" s="237"/>
      <c r="M85" s="237"/>
      <c r="N85" s="237"/>
      <c r="O85" s="237"/>
    </row>
    <row r="86" spans="1:17" ht="18.75" customHeight="1">
      <c r="A86" s="7" t="s">
        <v>230</v>
      </c>
      <c r="B86" s="6">
        <v>1220</v>
      </c>
      <c r="C86" s="32">
        <f>SUM(C12,C23,C46,C59,C68,C70,C74,C78,C81)</f>
        <v>-68929</v>
      </c>
      <c r="D86" s="32">
        <f t="shared" ref="D86:J86" si="11">SUM(D12,D23,D46,D59,D68,D70,D74,D78,D81)</f>
        <v>-73343</v>
      </c>
      <c r="E86" s="32">
        <f>SUM(E12,E23,E46,E59,E68,E70,E74,E78,E81)</f>
        <v>-72438</v>
      </c>
      <c r="F86" s="32">
        <f>SUM(F12,F23,F46,F59,F68,F70,F74,F78,F81)</f>
        <v>-74576</v>
      </c>
      <c r="G86" s="32">
        <f t="shared" si="11"/>
        <v>-19131</v>
      </c>
      <c r="H86" s="32">
        <f t="shared" si="11"/>
        <v>-18025</v>
      </c>
      <c r="I86" s="32">
        <f t="shared" si="11"/>
        <v>-17905</v>
      </c>
      <c r="J86" s="32">
        <f t="shared" si="11"/>
        <v>-19515</v>
      </c>
      <c r="K86" s="237"/>
      <c r="L86" s="237"/>
      <c r="M86" s="237"/>
      <c r="N86" s="237"/>
      <c r="O86" s="237"/>
    </row>
    <row r="87" spans="1:17" ht="18.75" customHeight="1">
      <c r="A87" s="5" t="s">
        <v>231</v>
      </c>
      <c r="B87" s="6">
        <v>1230</v>
      </c>
      <c r="C87" s="23"/>
      <c r="D87" s="23"/>
      <c r="E87" s="23"/>
      <c r="F87" s="24">
        <f>SUM(G87:J87)</f>
        <v>0</v>
      </c>
      <c r="G87" s="23"/>
      <c r="H87" s="23"/>
      <c r="I87" s="23"/>
      <c r="J87" s="23"/>
      <c r="K87" s="237"/>
      <c r="L87" s="237"/>
      <c r="M87" s="237"/>
      <c r="N87" s="237"/>
      <c r="O87" s="237"/>
    </row>
    <row r="88" spans="1:17" ht="38.25" customHeight="1">
      <c r="A88" s="95" t="s">
        <v>232</v>
      </c>
      <c r="B88" s="8">
        <v>1300</v>
      </c>
      <c r="C88" s="32">
        <f t="shared" ref="C88:J88" si="12">C66+C95</f>
        <v>1345</v>
      </c>
      <c r="D88" s="32">
        <f t="shared" si="12"/>
        <v>-331</v>
      </c>
      <c r="E88" s="32">
        <f>E66+E95</f>
        <v>1293</v>
      </c>
      <c r="F88" s="32">
        <f t="shared" si="12"/>
        <v>866</v>
      </c>
      <c r="G88" s="32">
        <f t="shared" si="12"/>
        <v>44</v>
      </c>
      <c r="H88" s="32">
        <f t="shared" si="12"/>
        <v>275</v>
      </c>
      <c r="I88" s="32">
        <f t="shared" si="12"/>
        <v>910</v>
      </c>
      <c r="J88" s="32">
        <f t="shared" si="12"/>
        <v>-363</v>
      </c>
      <c r="K88" s="265"/>
      <c r="L88" s="266"/>
      <c r="M88" s="266"/>
      <c r="N88" s="266"/>
      <c r="O88" s="267"/>
    </row>
    <row r="89" spans="1:17" ht="18.75" customHeight="1">
      <c r="A89" s="262" t="s">
        <v>233</v>
      </c>
      <c r="B89" s="263"/>
      <c r="C89" s="263"/>
      <c r="D89" s="263"/>
      <c r="E89" s="263"/>
      <c r="F89" s="263"/>
      <c r="G89" s="263"/>
      <c r="H89" s="263"/>
      <c r="I89" s="263"/>
      <c r="J89" s="263"/>
      <c r="K89" s="263"/>
      <c r="L89" s="263"/>
      <c r="M89" s="263"/>
      <c r="N89" s="263"/>
      <c r="O89" s="264"/>
    </row>
    <row r="90" spans="1:17" ht="18.75" customHeight="1">
      <c r="A90" s="5" t="s">
        <v>234</v>
      </c>
      <c r="B90" s="6">
        <v>1400</v>
      </c>
      <c r="C90" s="23">
        <v>5155</v>
      </c>
      <c r="D90" s="23">
        <v>6415</v>
      </c>
      <c r="E90" s="23">
        <v>6240</v>
      </c>
      <c r="F90" s="24">
        <f t="shared" ref="F90:F97" si="13">SUM(G90:J90)</f>
        <v>6500</v>
      </c>
      <c r="G90" s="23">
        <v>1775</v>
      </c>
      <c r="H90" s="23">
        <v>1515</v>
      </c>
      <c r="I90" s="23">
        <v>1580</v>
      </c>
      <c r="J90" s="23">
        <v>1630</v>
      </c>
      <c r="K90" s="237"/>
      <c r="L90" s="237"/>
      <c r="M90" s="237"/>
      <c r="N90" s="237"/>
      <c r="O90" s="237"/>
    </row>
    <row r="91" spans="1:17" ht="18.75" customHeight="1">
      <c r="A91" s="5" t="s">
        <v>235</v>
      </c>
      <c r="B91" s="53">
        <v>1401</v>
      </c>
      <c r="C91" s="23">
        <v>4696</v>
      </c>
      <c r="D91" s="23">
        <v>5925</v>
      </c>
      <c r="E91" s="23">
        <v>5750</v>
      </c>
      <c r="F91" s="24">
        <f t="shared" si="13"/>
        <v>6000</v>
      </c>
      <c r="G91" s="23">
        <v>1650</v>
      </c>
      <c r="H91" s="23">
        <v>1400</v>
      </c>
      <c r="I91" s="23">
        <v>1450</v>
      </c>
      <c r="J91" s="23">
        <v>1500</v>
      </c>
      <c r="K91" s="237"/>
      <c r="L91" s="237"/>
      <c r="M91" s="237"/>
      <c r="N91" s="237"/>
      <c r="O91" s="237"/>
    </row>
    <row r="92" spans="1:17" ht="18.75" customHeight="1">
      <c r="A92" s="5" t="s">
        <v>236</v>
      </c>
      <c r="B92" s="53">
        <v>1402</v>
      </c>
      <c r="C92" s="23">
        <v>459</v>
      </c>
      <c r="D92" s="23">
        <v>490</v>
      </c>
      <c r="E92" s="23">
        <v>490</v>
      </c>
      <c r="F92" s="24">
        <f t="shared" si="13"/>
        <v>500</v>
      </c>
      <c r="G92" s="23">
        <v>125</v>
      </c>
      <c r="H92" s="23">
        <v>115</v>
      </c>
      <c r="I92" s="23">
        <v>130</v>
      </c>
      <c r="J92" s="23">
        <v>130</v>
      </c>
      <c r="K92" s="237"/>
      <c r="L92" s="237"/>
      <c r="M92" s="237"/>
      <c r="N92" s="237"/>
      <c r="O92" s="237"/>
    </row>
    <row r="93" spans="1:17" ht="18.75" customHeight="1">
      <c r="A93" s="5" t="s">
        <v>124</v>
      </c>
      <c r="B93" s="54">
        <v>1410</v>
      </c>
      <c r="C93" s="23">
        <v>39307</v>
      </c>
      <c r="D93" s="23">
        <v>40200</v>
      </c>
      <c r="E93" s="23">
        <v>40500</v>
      </c>
      <c r="F93" s="24">
        <f t="shared" si="13"/>
        <v>41350</v>
      </c>
      <c r="G93" s="23">
        <v>10350</v>
      </c>
      <c r="H93" s="23">
        <v>10350</v>
      </c>
      <c r="I93" s="23">
        <v>10200</v>
      </c>
      <c r="J93" s="23">
        <v>10450</v>
      </c>
      <c r="K93" s="237"/>
      <c r="L93" s="237"/>
      <c r="M93" s="237"/>
      <c r="N93" s="237"/>
      <c r="O93" s="237"/>
    </row>
    <row r="94" spans="1:17" ht="18.75" customHeight="1">
      <c r="A94" s="5" t="s">
        <v>167</v>
      </c>
      <c r="B94" s="54">
        <v>1420</v>
      </c>
      <c r="C94" s="23">
        <v>8498</v>
      </c>
      <c r="D94" s="23">
        <v>8655</v>
      </c>
      <c r="E94" s="23">
        <v>8910</v>
      </c>
      <c r="F94" s="24">
        <f t="shared" si="13"/>
        <v>9130</v>
      </c>
      <c r="G94" s="23">
        <v>2277</v>
      </c>
      <c r="H94" s="23">
        <v>2277</v>
      </c>
      <c r="I94" s="23">
        <v>2244</v>
      </c>
      <c r="J94" s="23">
        <v>2332</v>
      </c>
      <c r="K94" s="237"/>
      <c r="L94" s="237"/>
      <c r="M94" s="237"/>
      <c r="N94" s="237"/>
      <c r="O94" s="237"/>
    </row>
    <row r="95" spans="1:17" ht="18.75" customHeight="1">
      <c r="A95" s="5" t="s">
        <v>237</v>
      </c>
      <c r="B95" s="54">
        <v>1430</v>
      </c>
      <c r="C95" s="23">
        <v>3968</v>
      </c>
      <c r="D95" s="23">
        <v>3640</v>
      </c>
      <c r="E95" s="23">
        <v>5072</v>
      </c>
      <c r="F95" s="24">
        <f t="shared" si="13"/>
        <v>4350</v>
      </c>
      <c r="G95" s="23">
        <v>1200</v>
      </c>
      <c r="H95" s="23">
        <v>1100</v>
      </c>
      <c r="I95" s="23">
        <v>1050</v>
      </c>
      <c r="J95" s="23">
        <v>1000</v>
      </c>
      <c r="K95" s="237"/>
      <c r="L95" s="237"/>
      <c r="M95" s="237"/>
      <c r="N95" s="237"/>
      <c r="O95" s="237"/>
      <c r="Q95" s="131"/>
    </row>
    <row r="96" spans="1:17" ht="18.75" customHeight="1">
      <c r="A96" s="5" t="s">
        <v>238</v>
      </c>
      <c r="B96" s="54">
        <v>1440</v>
      </c>
      <c r="C96" s="23">
        <v>10660</v>
      </c>
      <c r="D96" s="23">
        <v>13597</v>
      </c>
      <c r="E96" s="23">
        <v>11517</v>
      </c>
      <c r="F96" s="24">
        <f t="shared" si="13"/>
        <v>12150</v>
      </c>
      <c r="G96" s="23">
        <v>2950</v>
      </c>
      <c r="H96" s="23">
        <v>2850</v>
      </c>
      <c r="I96" s="23">
        <v>3150</v>
      </c>
      <c r="J96" s="23">
        <v>3200</v>
      </c>
      <c r="K96" s="237"/>
      <c r="L96" s="237"/>
      <c r="M96" s="237"/>
      <c r="N96" s="237"/>
      <c r="O96" s="237"/>
    </row>
    <row r="97" spans="1:15" ht="18.75" customHeight="1">
      <c r="A97" s="7" t="s">
        <v>153</v>
      </c>
      <c r="B97" s="55">
        <v>1450</v>
      </c>
      <c r="C97" s="32">
        <f>SUM(C90,C93:C96)</f>
        <v>67588</v>
      </c>
      <c r="D97" s="32">
        <f>SUM(D90,D93:D96)</f>
        <v>72507</v>
      </c>
      <c r="E97" s="32">
        <f>SUM(E90,E93:E96)</f>
        <v>72239</v>
      </c>
      <c r="F97" s="32">
        <f t="shared" si="13"/>
        <v>73480</v>
      </c>
      <c r="G97" s="32">
        <f>SUM(G90,G93:G96)</f>
        <v>18552</v>
      </c>
      <c r="H97" s="32">
        <f>SUM(H90,H93:H96)</f>
        <v>18092</v>
      </c>
      <c r="I97" s="32">
        <f>SUM(I90,I93:I96)</f>
        <v>18224</v>
      </c>
      <c r="J97" s="32">
        <f>SUM(J90,J93:J96)</f>
        <v>18612</v>
      </c>
      <c r="K97" s="237"/>
      <c r="L97" s="237"/>
      <c r="M97" s="237"/>
      <c r="N97" s="237"/>
      <c r="O97" s="237"/>
    </row>
    <row r="98" spans="1:15" s="4" customFormat="1" ht="18.75" customHeight="1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</row>
    <row r="99" spans="1:15" ht="18.75" customHeight="1">
      <c r="A99" s="13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</row>
    <row r="100" spans="1:15" ht="18.75" customHeight="1">
      <c r="A100" s="163" t="s">
        <v>447</v>
      </c>
      <c r="B100" s="164"/>
      <c r="C100" s="232" t="s">
        <v>149</v>
      </c>
      <c r="D100" s="232"/>
      <c r="E100" s="232"/>
      <c r="F100" s="232"/>
      <c r="G100" s="165"/>
      <c r="H100" s="229" t="s">
        <v>448</v>
      </c>
      <c r="I100" s="229"/>
      <c r="J100" s="229"/>
      <c r="M100" s="75"/>
    </row>
    <row r="101" spans="1:15" ht="18.75" customHeight="1">
      <c r="A101" s="166" t="s">
        <v>150</v>
      </c>
      <c r="B101" s="167"/>
      <c r="C101" s="230" t="s">
        <v>151</v>
      </c>
      <c r="D101" s="230"/>
      <c r="E101" s="230"/>
      <c r="F101" s="230"/>
      <c r="G101" s="168"/>
      <c r="H101" s="231"/>
      <c r="I101" s="231"/>
      <c r="J101" s="231"/>
      <c r="K101" s="169"/>
      <c r="L101" s="169"/>
    </row>
    <row r="102" spans="1:15" ht="18.75" customHeight="1">
      <c r="A102" s="13"/>
      <c r="B102" s="75"/>
      <c r="C102" s="135"/>
      <c r="D102" s="135"/>
      <c r="E102" s="135"/>
    </row>
    <row r="103" spans="1:15">
      <c r="A103" s="13"/>
      <c r="B103" s="135"/>
      <c r="C103" s="135"/>
      <c r="D103" s="135"/>
      <c r="E103" s="135"/>
    </row>
    <row r="104" spans="1:15">
      <c r="A104" s="13"/>
      <c r="B104" s="135"/>
      <c r="C104" s="135"/>
      <c r="D104" s="135"/>
      <c r="E104" s="135"/>
    </row>
    <row r="105" spans="1:15">
      <c r="A105" s="13"/>
      <c r="B105" s="135"/>
      <c r="C105" s="135"/>
      <c r="D105" s="135"/>
      <c r="E105" s="135"/>
    </row>
    <row r="106" spans="1:15">
      <c r="A106" s="13"/>
      <c r="B106" s="135"/>
      <c r="C106" s="135"/>
      <c r="D106" s="135"/>
      <c r="E106" s="135"/>
    </row>
    <row r="107" spans="1:15">
      <c r="A107" s="13"/>
      <c r="B107" s="126"/>
    </row>
    <row r="108" spans="1:15">
      <c r="A108" s="13"/>
      <c r="B108" s="126"/>
    </row>
    <row r="109" spans="1:15">
      <c r="A109" s="13"/>
      <c r="B109" s="126"/>
    </row>
    <row r="110" spans="1:15">
      <c r="A110" s="13"/>
      <c r="B110" s="126"/>
    </row>
    <row r="111" spans="1:15">
      <c r="A111" s="13"/>
      <c r="B111" s="126"/>
    </row>
    <row r="112" spans="1:15">
      <c r="A112" s="13"/>
      <c r="B112" s="126"/>
    </row>
    <row r="113" spans="1:2">
      <c r="A113" s="13"/>
      <c r="B113" s="126"/>
    </row>
    <row r="114" spans="1:2">
      <c r="A114" s="13"/>
      <c r="B114" s="126"/>
    </row>
    <row r="115" spans="1:2">
      <c r="A115" s="13"/>
      <c r="B115" s="126"/>
    </row>
    <row r="116" spans="1:2">
      <c r="A116" s="13"/>
      <c r="B116" s="126"/>
    </row>
    <row r="117" spans="1:2">
      <c r="A117" s="13"/>
      <c r="B117" s="126"/>
    </row>
    <row r="118" spans="1:2">
      <c r="A118" s="13"/>
    </row>
    <row r="119" spans="1:2">
      <c r="A119" s="13"/>
    </row>
    <row r="120" spans="1:2">
      <c r="A120" s="13"/>
    </row>
    <row r="121" spans="1:2">
      <c r="A121" s="13"/>
    </row>
    <row r="122" spans="1:2">
      <c r="A122" s="13"/>
    </row>
    <row r="123" spans="1:2">
      <c r="A123" s="13"/>
    </row>
    <row r="124" spans="1:2">
      <c r="A124" s="13"/>
    </row>
    <row r="125" spans="1:2">
      <c r="A125" s="13"/>
    </row>
    <row r="126" spans="1:2">
      <c r="A126" s="13"/>
    </row>
    <row r="127" spans="1:2">
      <c r="A127" s="13"/>
    </row>
    <row r="128" spans="1:2">
      <c r="A128" s="13"/>
    </row>
    <row r="129" spans="1:1">
      <c r="A129" s="13"/>
    </row>
    <row r="130" spans="1:1">
      <c r="A130" s="13"/>
    </row>
    <row r="131" spans="1:1">
      <c r="A131" s="13"/>
    </row>
    <row r="132" spans="1:1">
      <c r="A132" s="13"/>
    </row>
    <row r="133" spans="1:1">
      <c r="A133" s="13"/>
    </row>
    <row r="134" spans="1:1">
      <c r="A134" s="13"/>
    </row>
    <row r="135" spans="1:1">
      <c r="A135" s="13"/>
    </row>
    <row r="136" spans="1:1">
      <c r="A136" s="13"/>
    </row>
    <row r="137" spans="1:1">
      <c r="A137" s="13"/>
    </row>
    <row r="138" spans="1:1">
      <c r="A138" s="13"/>
    </row>
    <row r="139" spans="1:1">
      <c r="A139" s="13"/>
    </row>
    <row r="140" spans="1:1">
      <c r="A140" s="13"/>
    </row>
    <row r="141" spans="1:1">
      <c r="A141" s="13"/>
    </row>
    <row r="142" spans="1:1">
      <c r="A142" s="13"/>
    </row>
    <row r="143" spans="1:1">
      <c r="A143" s="13"/>
    </row>
    <row r="144" spans="1:1">
      <c r="A144" s="13"/>
    </row>
    <row r="145" spans="1:1">
      <c r="A145" s="13"/>
    </row>
    <row r="146" spans="1:1">
      <c r="A146" s="13"/>
    </row>
    <row r="147" spans="1:1">
      <c r="A147" s="13"/>
    </row>
    <row r="148" spans="1:1">
      <c r="A148" s="13"/>
    </row>
    <row r="149" spans="1:1">
      <c r="A149" s="13"/>
    </row>
    <row r="150" spans="1:1">
      <c r="A150" s="13"/>
    </row>
    <row r="151" spans="1:1">
      <c r="A151" s="13"/>
    </row>
    <row r="152" spans="1:1">
      <c r="A152" s="13"/>
    </row>
    <row r="153" spans="1:1">
      <c r="A153" s="13"/>
    </row>
    <row r="154" spans="1:1">
      <c r="A154" s="13"/>
    </row>
    <row r="155" spans="1:1">
      <c r="A155" s="13"/>
    </row>
    <row r="156" spans="1:1">
      <c r="A156" s="13"/>
    </row>
    <row r="157" spans="1:1">
      <c r="A157" s="13"/>
    </row>
    <row r="158" spans="1:1">
      <c r="A158" s="13"/>
    </row>
    <row r="159" spans="1:1">
      <c r="A159" s="13"/>
    </row>
    <row r="160" spans="1:1">
      <c r="A160" s="13"/>
    </row>
    <row r="161" spans="1:1">
      <c r="A161" s="13"/>
    </row>
    <row r="162" spans="1:1">
      <c r="A162" s="13"/>
    </row>
    <row r="163" spans="1:1">
      <c r="A163" s="13"/>
    </row>
    <row r="164" spans="1:1">
      <c r="A164" s="13"/>
    </row>
    <row r="165" spans="1:1">
      <c r="A165" s="13"/>
    </row>
    <row r="166" spans="1:1">
      <c r="A166" s="13"/>
    </row>
    <row r="167" spans="1:1">
      <c r="A167" s="13"/>
    </row>
    <row r="168" spans="1:1">
      <c r="A168" s="13"/>
    </row>
    <row r="169" spans="1:1">
      <c r="A169" s="13"/>
    </row>
    <row r="170" spans="1:1">
      <c r="A170" s="13"/>
    </row>
    <row r="171" spans="1:1">
      <c r="A171" s="13"/>
    </row>
    <row r="172" spans="1:1">
      <c r="A172" s="13"/>
    </row>
    <row r="173" spans="1:1">
      <c r="A173" s="13"/>
    </row>
    <row r="174" spans="1:1">
      <c r="A174" s="13"/>
    </row>
    <row r="175" spans="1:1">
      <c r="A175" s="13"/>
    </row>
    <row r="176" spans="1:1">
      <c r="A176" s="13"/>
    </row>
    <row r="177" spans="1:1">
      <c r="A177" s="13"/>
    </row>
    <row r="178" spans="1:1">
      <c r="A178" s="13"/>
    </row>
    <row r="179" spans="1:1">
      <c r="A179" s="13"/>
    </row>
    <row r="180" spans="1:1">
      <c r="A180" s="13"/>
    </row>
    <row r="181" spans="1:1">
      <c r="A181" s="13"/>
    </row>
    <row r="182" spans="1:1">
      <c r="A182" s="13"/>
    </row>
    <row r="183" spans="1:1">
      <c r="A183" s="13"/>
    </row>
    <row r="184" spans="1:1">
      <c r="A184" s="13"/>
    </row>
    <row r="185" spans="1:1">
      <c r="A185" s="13"/>
    </row>
    <row r="186" spans="1:1">
      <c r="A186" s="13"/>
    </row>
    <row r="187" spans="1:1">
      <c r="A187" s="13"/>
    </row>
    <row r="188" spans="1:1">
      <c r="A188" s="13"/>
    </row>
    <row r="189" spans="1:1">
      <c r="A189" s="13"/>
    </row>
    <row r="190" spans="1:1">
      <c r="A190" s="13"/>
    </row>
    <row r="191" spans="1:1">
      <c r="A191" s="13"/>
    </row>
    <row r="192" spans="1:1">
      <c r="A192" s="13"/>
    </row>
    <row r="193" spans="1:1">
      <c r="A193" s="13"/>
    </row>
    <row r="194" spans="1:1">
      <c r="A194" s="13"/>
    </row>
    <row r="195" spans="1:1">
      <c r="A195" s="13"/>
    </row>
    <row r="196" spans="1:1">
      <c r="A196" s="13"/>
    </row>
    <row r="197" spans="1:1">
      <c r="A197" s="13"/>
    </row>
    <row r="198" spans="1:1">
      <c r="A198" s="13"/>
    </row>
    <row r="199" spans="1:1">
      <c r="A199" s="13"/>
    </row>
    <row r="200" spans="1:1">
      <c r="A200" s="13"/>
    </row>
    <row r="201" spans="1:1">
      <c r="A201" s="13"/>
    </row>
    <row r="202" spans="1:1">
      <c r="A202" s="13"/>
    </row>
    <row r="203" spans="1:1">
      <c r="A203" s="13"/>
    </row>
    <row r="204" spans="1:1">
      <c r="A204" s="13"/>
    </row>
    <row r="205" spans="1:1">
      <c r="A205" s="13"/>
    </row>
    <row r="206" spans="1:1">
      <c r="A206" s="13"/>
    </row>
    <row r="207" spans="1:1">
      <c r="A207" s="13"/>
    </row>
    <row r="208" spans="1:1">
      <c r="A208" s="13"/>
    </row>
    <row r="209" spans="1:1">
      <c r="A209" s="13"/>
    </row>
    <row r="210" spans="1:1">
      <c r="A210" s="13"/>
    </row>
    <row r="211" spans="1:1">
      <c r="A211" s="13"/>
    </row>
    <row r="212" spans="1:1">
      <c r="A212" s="13"/>
    </row>
    <row r="213" spans="1:1">
      <c r="A213" s="13"/>
    </row>
    <row r="214" spans="1:1">
      <c r="A214" s="13"/>
    </row>
    <row r="215" spans="1:1">
      <c r="A215" s="13"/>
    </row>
    <row r="216" spans="1:1">
      <c r="A216" s="13"/>
    </row>
    <row r="217" spans="1:1">
      <c r="A217" s="13"/>
    </row>
    <row r="218" spans="1:1">
      <c r="A218" s="13"/>
    </row>
    <row r="219" spans="1:1">
      <c r="A219" s="13"/>
    </row>
    <row r="220" spans="1:1">
      <c r="A220" s="13"/>
    </row>
    <row r="221" spans="1:1">
      <c r="A221" s="13"/>
    </row>
    <row r="222" spans="1:1">
      <c r="A222" s="13"/>
    </row>
    <row r="223" spans="1:1">
      <c r="A223" s="13"/>
    </row>
    <row r="224" spans="1:1">
      <c r="A224" s="13"/>
    </row>
    <row r="225" spans="1:1">
      <c r="A225" s="13"/>
    </row>
    <row r="226" spans="1:1">
      <c r="A226" s="13"/>
    </row>
    <row r="227" spans="1:1">
      <c r="A227" s="13"/>
    </row>
    <row r="228" spans="1:1">
      <c r="A228" s="13"/>
    </row>
    <row r="229" spans="1:1">
      <c r="A229" s="13"/>
    </row>
    <row r="230" spans="1:1">
      <c r="A230" s="13"/>
    </row>
    <row r="231" spans="1:1">
      <c r="A231" s="13"/>
    </row>
    <row r="232" spans="1:1">
      <c r="A232" s="13"/>
    </row>
    <row r="233" spans="1:1">
      <c r="A233" s="13"/>
    </row>
    <row r="234" spans="1:1">
      <c r="A234" s="13"/>
    </row>
    <row r="235" spans="1:1">
      <c r="A235" s="13"/>
    </row>
    <row r="236" spans="1:1">
      <c r="A236" s="13"/>
    </row>
    <row r="237" spans="1:1">
      <c r="A237" s="13"/>
    </row>
    <row r="238" spans="1:1">
      <c r="A238" s="13"/>
    </row>
    <row r="239" spans="1:1">
      <c r="A239" s="13"/>
    </row>
    <row r="240" spans="1:1">
      <c r="A240" s="13"/>
    </row>
    <row r="241" spans="1:1">
      <c r="A241" s="13"/>
    </row>
    <row r="242" spans="1:1">
      <c r="A242" s="13"/>
    </row>
    <row r="243" spans="1:1">
      <c r="A243" s="13"/>
    </row>
    <row r="244" spans="1:1">
      <c r="A244" s="13"/>
    </row>
    <row r="245" spans="1:1">
      <c r="A245" s="13"/>
    </row>
    <row r="246" spans="1:1">
      <c r="A246" s="13"/>
    </row>
    <row r="247" spans="1:1">
      <c r="A247" s="13"/>
    </row>
    <row r="248" spans="1:1">
      <c r="A248" s="13"/>
    </row>
    <row r="249" spans="1:1">
      <c r="A249" s="13"/>
    </row>
  </sheetData>
  <mergeCells count="102">
    <mergeCell ref="C100:F100"/>
    <mergeCell ref="H100:J100"/>
    <mergeCell ref="C101:F101"/>
    <mergeCell ref="H101:J101"/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  <mergeCell ref="K27:O27"/>
    <mergeCell ref="K50:O50"/>
    <mergeCell ref="K39:O39"/>
    <mergeCell ref="K40:O40"/>
    <mergeCell ref="K41:O41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87:O87"/>
    <mergeCell ref="K81:O81"/>
    <mergeCell ref="K85:O85"/>
    <mergeCell ref="K79:O79"/>
    <mergeCell ref="K90:O90"/>
    <mergeCell ref="K91:O91"/>
    <mergeCell ref="K92:O92"/>
    <mergeCell ref="K80:O80"/>
    <mergeCell ref="K82:O82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E8:E9"/>
    <mergeCell ref="G8:J8"/>
    <mergeCell ref="K8:O9"/>
    <mergeCell ref="K10:O10"/>
    <mergeCell ref="A6:K6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K18:O18"/>
    <mergeCell ref="K19:O19"/>
    <mergeCell ref="K61:O61"/>
    <mergeCell ref="K62:O62"/>
    <mergeCell ref="A8:A9"/>
    <mergeCell ref="K20:O20"/>
    <mergeCell ref="B8:B9"/>
    <mergeCell ref="K63:O63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  <mergeCell ref="K49:O49"/>
    <mergeCell ref="K29:O29"/>
    <mergeCell ref="K30:O30"/>
    <mergeCell ref="K31:O31"/>
    <mergeCell ref="K32:O32"/>
  </mergeCells>
  <pageMargins left="0.98425196850393704" right="0.196850393700787" top="0.78740157480314998" bottom="0.78740157480314998" header="0.511811023622047" footer="0.39370078740157499"/>
  <pageSetup paperSize="9" scale="37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P54"/>
  <sheetViews>
    <sheetView topLeftCell="A28" zoomScale="60" zoomScaleNormal="60" zoomScaleSheetLayoutView="52" workbookViewId="0">
      <selection activeCell="H24" sqref="H24"/>
    </sheetView>
  </sheetViews>
  <sheetFormatPr defaultRowHeight="12.75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</cols>
  <sheetData>
    <row r="2" spans="1:16" ht="27" customHeight="1">
      <c r="L2" s="128" t="s">
        <v>403</v>
      </c>
    </row>
    <row r="3" spans="1:16" ht="18.75" customHeight="1">
      <c r="L3" s="128" t="s">
        <v>408</v>
      </c>
    </row>
    <row r="4" spans="1:16" ht="27.75" customHeight="1">
      <c r="A4" s="270" t="s">
        <v>239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</row>
    <row r="5" spans="1:16" ht="27" customHeight="1">
      <c r="A5" s="119"/>
      <c r="B5" s="119"/>
      <c r="C5" s="119"/>
      <c r="D5" s="119"/>
      <c r="E5" s="119"/>
      <c r="F5" s="133"/>
      <c r="G5" s="133"/>
      <c r="H5" s="119"/>
      <c r="I5" s="119"/>
      <c r="J5" s="119"/>
      <c r="K5" s="119"/>
      <c r="L5" s="119"/>
      <c r="M5" s="119"/>
    </row>
    <row r="6" spans="1:16" ht="41.25" customHeight="1">
      <c r="A6" s="273" t="s">
        <v>24</v>
      </c>
      <c r="B6" s="274"/>
      <c r="C6" s="274"/>
      <c r="D6" s="275"/>
      <c r="E6" s="271" t="s">
        <v>25</v>
      </c>
      <c r="F6" s="271" t="s">
        <v>240</v>
      </c>
      <c r="G6" s="271" t="s">
        <v>241</v>
      </c>
      <c r="H6" s="272" t="s">
        <v>28</v>
      </c>
      <c r="I6" s="233" t="s">
        <v>156</v>
      </c>
      <c r="J6" s="233" t="s">
        <v>157</v>
      </c>
      <c r="K6" s="233"/>
      <c r="L6" s="233"/>
      <c r="M6" s="233"/>
    </row>
    <row r="7" spans="1:16" ht="41.25" customHeight="1">
      <c r="A7" s="276"/>
      <c r="B7" s="277"/>
      <c r="C7" s="277"/>
      <c r="D7" s="278"/>
      <c r="E7" s="271"/>
      <c r="F7" s="271"/>
      <c r="G7" s="271"/>
      <c r="H7" s="272"/>
      <c r="I7" s="233"/>
      <c r="J7" s="121" t="s">
        <v>159</v>
      </c>
      <c r="K7" s="121" t="s">
        <v>160</v>
      </c>
      <c r="L7" s="121" t="s">
        <v>161</v>
      </c>
      <c r="M7" s="121" t="s">
        <v>162</v>
      </c>
    </row>
    <row r="8" spans="1:16" ht="18.75">
      <c r="A8" s="286">
        <v>1</v>
      </c>
      <c r="B8" s="287"/>
      <c r="C8" s="287"/>
      <c r="D8" s="288"/>
      <c r="E8" s="120">
        <v>2</v>
      </c>
      <c r="F8" s="120">
        <v>3</v>
      </c>
      <c r="G8" s="120">
        <v>4</v>
      </c>
      <c r="H8" s="120">
        <v>5</v>
      </c>
      <c r="I8" s="120">
        <v>6</v>
      </c>
      <c r="J8" s="120">
        <v>7</v>
      </c>
      <c r="K8" s="120">
        <v>8</v>
      </c>
      <c r="L8" s="120">
        <v>9</v>
      </c>
      <c r="M8" s="120">
        <v>10</v>
      </c>
    </row>
    <row r="9" spans="1:16" ht="18.75" customHeight="1">
      <c r="A9" s="285" t="s">
        <v>242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</row>
    <row r="10" spans="1:16" s="50" customFormat="1" ht="18.75" customHeight="1">
      <c r="A10" s="289" t="s">
        <v>41</v>
      </c>
      <c r="B10" s="290"/>
      <c r="C10" s="290"/>
      <c r="D10" s="291"/>
      <c r="E10" s="8">
        <v>1200</v>
      </c>
      <c r="F10" s="32">
        <f>'I. Інф. до фін.плану'!C82</f>
        <v>1284</v>
      </c>
      <c r="G10" s="32">
        <f>'I. Інф. до фін.плану'!D82</f>
        <v>29</v>
      </c>
      <c r="H10" s="32">
        <f>'I. Інф. до фін.плану'!E82</f>
        <v>1056</v>
      </c>
      <c r="I10" s="32">
        <f>'I. Інф. до фін.плану'!F82</f>
        <v>1116</v>
      </c>
      <c r="J10" s="32">
        <f>'I. Інф. до фін.плану'!G82</f>
        <v>94</v>
      </c>
      <c r="K10" s="32">
        <f>'I. Інф. до фін.плану'!H82</f>
        <v>125</v>
      </c>
      <c r="L10" s="32">
        <f>'I. Інф. до фін.плану'!I82</f>
        <v>960</v>
      </c>
      <c r="M10" s="32">
        <f>'I. Інф. до фін.плану'!J82</f>
        <v>-63</v>
      </c>
      <c r="P10" s="131"/>
    </row>
    <row r="11" spans="1:16" s="50" customFormat="1" ht="18.75" customHeight="1">
      <c r="A11" s="282" t="s">
        <v>243</v>
      </c>
      <c r="B11" s="283"/>
      <c r="C11" s="283"/>
      <c r="D11" s="284"/>
      <c r="E11" s="110">
        <v>2000</v>
      </c>
      <c r="F11" s="31">
        <v>5047</v>
      </c>
      <c r="G11" s="31">
        <v>3720</v>
      </c>
      <c r="H11" s="31">
        <v>6331</v>
      </c>
      <c r="I11" s="31">
        <v>7387</v>
      </c>
      <c r="J11" s="31">
        <v>7387</v>
      </c>
      <c r="K11" s="31">
        <v>7481</v>
      </c>
      <c r="L11" s="31">
        <v>7606</v>
      </c>
      <c r="M11" s="31">
        <v>8566</v>
      </c>
      <c r="P11" s="131"/>
    </row>
    <row r="12" spans="1:16" s="69" customFormat="1" ht="21.75" customHeight="1">
      <c r="A12" s="295" t="s">
        <v>244</v>
      </c>
      <c r="B12" s="296"/>
      <c r="C12" s="296"/>
      <c r="D12" s="297"/>
      <c r="E12" s="112">
        <v>2005</v>
      </c>
      <c r="F12" s="23" t="s">
        <v>164</v>
      </c>
      <c r="G12" s="23" t="s">
        <v>164</v>
      </c>
      <c r="H12" s="23" t="s">
        <v>164</v>
      </c>
      <c r="I12" s="24">
        <f t="shared" ref="I12:I49" si="0">SUM(J12:M12)</f>
        <v>0</v>
      </c>
      <c r="J12" s="23" t="s">
        <v>164</v>
      </c>
      <c r="K12" s="23" t="s">
        <v>164</v>
      </c>
      <c r="L12" s="23" t="s">
        <v>164</v>
      </c>
      <c r="M12" s="23" t="s">
        <v>164</v>
      </c>
    </row>
    <row r="13" spans="1:16" s="50" customFormat="1" ht="39.75" customHeight="1">
      <c r="A13" s="292" t="s">
        <v>245</v>
      </c>
      <c r="B13" s="293"/>
      <c r="C13" s="293"/>
      <c r="D13" s="294"/>
      <c r="E13" s="110">
        <v>2009</v>
      </c>
      <c r="F13" s="32">
        <f>SUM(F11:F12)</f>
        <v>5047</v>
      </c>
      <c r="G13" s="32">
        <f t="shared" ref="G13:M13" si="1">SUM(G11:G12)</f>
        <v>3720</v>
      </c>
      <c r="H13" s="32">
        <f t="shared" si="1"/>
        <v>6331</v>
      </c>
      <c r="I13" s="32">
        <f>SUM(I11:I12)</f>
        <v>7387</v>
      </c>
      <c r="J13" s="32">
        <f t="shared" si="1"/>
        <v>7387</v>
      </c>
      <c r="K13" s="32">
        <f>SUM(K11:K12)</f>
        <v>7481</v>
      </c>
      <c r="L13" s="32">
        <f t="shared" si="1"/>
        <v>7606</v>
      </c>
      <c r="M13" s="32">
        <f t="shared" si="1"/>
        <v>8566</v>
      </c>
    </row>
    <row r="14" spans="1:16" s="50" customFormat="1" ht="18.75" customHeight="1">
      <c r="A14" s="282" t="s">
        <v>246</v>
      </c>
      <c r="B14" s="283"/>
      <c r="C14" s="283"/>
      <c r="D14" s="284"/>
      <c r="E14" s="110">
        <v>2010</v>
      </c>
      <c r="F14" s="34">
        <f>SUM(F15:F16)</f>
        <v>0</v>
      </c>
      <c r="G14" s="34">
        <f>SUM(G15:G16)</f>
        <v>0</v>
      </c>
      <c r="H14" s="34">
        <f>SUM(H15:H16)</f>
        <v>0</v>
      </c>
      <c r="I14" s="34">
        <f t="shared" si="0"/>
        <v>0</v>
      </c>
      <c r="J14" s="34">
        <f>SUM(J15:J16)</f>
        <v>0</v>
      </c>
      <c r="K14" s="34">
        <f>SUM(K15:K16)</f>
        <v>0</v>
      </c>
      <c r="L14" s="34">
        <f>SUM(L15:L16)</f>
        <v>0</v>
      </c>
      <c r="M14" s="34">
        <f>SUM(M15:M16)</f>
        <v>0</v>
      </c>
    </row>
    <row r="15" spans="1:16" ht="18.75" customHeight="1">
      <c r="A15" s="257" t="s">
        <v>409</v>
      </c>
      <c r="B15" s="258"/>
      <c r="C15" s="258"/>
      <c r="D15" s="259"/>
      <c r="E15" s="112">
        <v>2011</v>
      </c>
      <c r="F15" s="23" t="s">
        <v>164</v>
      </c>
      <c r="G15" s="23" t="s">
        <v>164</v>
      </c>
      <c r="H15" s="23" t="s">
        <v>164</v>
      </c>
      <c r="I15" s="24">
        <f t="shared" si="0"/>
        <v>0</v>
      </c>
      <c r="J15" s="23" t="s">
        <v>164</v>
      </c>
      <c r="K15" s="23" t="s">
        <v>164</v>
      </c>
      <c r="L15" s="23" t="s">
        <v>164</v>
      </c>
      <c r="M15" s="23" t="s">
        <v>164</v>
      </c>
    </row>
    <row r="16" spans="1:16" ht="40.5" customHeight="1">
      <c r="A16" s="257" t="s">
        <v>247</v>
      </c>
      <c r="B16" s="258"/>
      <c r="C16" s="258"/>
      <c r="D16" s="259"/>
      <c r="E16" s="112">
        <v>2012</v>
      </c>
      <c r="F16" s="23" t="s">
        <v>164</v>
      </c>
      <c r="G16" s="23" t="s">
        <v>164</v>
      </c>
      <c r="H16" s="23" t="s">
        <v>164</v>
      </c>
      <c r="I16" s="24">
        <f t="shared" si="0"/>
        <v>0</v>
      </c>
      <c r="J16" s="23" t="s">
        <v>164</v>
      </c>
      <c r="K16" s="23" t="s">
        <v>164</v>
      </c>
      <c r="L16" s="23" t="s">
        <v>164</v>
      </c>
      <c r="M16" s="23" t="s">
        <v>164</v>
      </c>
    </row>
    <row r="17" spans="1:16" ht="18.75" customHeight="1">
      <c r="A17" s="257" t="s">
        <v>248</v>
      </c>
      <c r="B17" s="258"/>
      <c r="C17" s="258"/>
      <c r="D17" s="259"/>
      <c r="E17" s="112" t="s">
        <v>249</v>
      </c>
      <c r="F17" s="23" t="s">
        <v>164</v>
      </c>
      <c r="G17" s="23" t="s">
        <v>164</v>
      </c>
      <c r="H17" s="23" t="s">
        <v>164</v>
      </c>
      <c r="I17" s="24">
        <f t="shared" si="0"/>
        <v>0</v>
      </c>
      <c r="J17" s="23" t="s">
        <v>164</v>
      </c>
      <c r="K17" s="23" t="s">
        <v>164</v>
      </c>
      <c r="L17" s="23" t="s">
        <v>164</v>
      </c>
      <c r="M17" s="23" t="s">
        <v>164</v>
      </c>
    </row>
    <row r="18" spans="1:16" ht="18.75" customHeight="1">
      <c r="A18" s="257" t="s">
        <v>250</v>
      </c>
      <c r="B18" s="258"/>
      <c r="C18" s="258"/>
      <c r="D18" s="259"/>
      <c r="E18" s="112">
        <v>2020</v>
      </c>
      <c r="F18" s="23"/>
      <c r="G18" s="23"/>
      <c r="H18" s="23"/>
      <c r="I18" s="24">
        <f t="shared" si="0"/>
        <v>0</v>
      </c>
      <c r="J18" s="23"/>
      <c r="K18" s="23"/>
      <c r="L18" s="23"/>
      <c r="M18" s="23"/>
    </row>
    <row r="19" spans="1:16" ht="18.75" customHeight="1">
      <c r="A19" s="279" t="s">
        <v>251</v>
      </c>
      <c r="B19" s="280"/>
      <c r="C19" s="280"/>
      <c r="D19" s="281"/>
      <c r="E19" s="112">
        <v>2030</v>
      </c>
      <c r="F19" s="23" t="s">
        <v>164</v>
      </c>
      <c r="G19" s="23" t="s">
        <v>164</v>
      </c>
      <c r="H19" s="23" t="s">
        <v>164</v>
      </c>
      <c r="I19" s="24">
        <f t="shared" si="0"/>
        <v>0</v>
      </c>
      <c r="J19" s="23" t="s">
        <v>164</v>
      </c>
      <c r="K19" s="23" t="s">
        <v>164</v>
      </c>
      <c r="L19" s="23" t="s">
        <v>164</v>
      </c>
      <c r="M19" s="23" t="s">
        <v>164</v>
      </c>
    </row>
    <row r="20" spans="1:16" ht="18.75" customHeight="1">
      <c r="A20" s="279" t="s">
        <v>252</v>
      </c>
      <c r="B20" s="280"/>
      <c r="C20" s="280"/>
      <c r="D20" s="281"/>
      <c r="E20" s="112">
        <v>2031</v>
      </c>
      <c r="F20" s="23" t="s">
        <v>164</v>
      </c>
      <c r="G20" s="23" t="s">
        <v>164</v>
      </c>
      <c r="H20" s="23" t="s">
        <v>164</v>
      </c>
      <c r="I20" s="24">
        <f t="shared" si="0"/>
        <v>0</v>
      </c>
      <c r="J20" s="23" t="s">
        <v>164</v>
      </c>
      <c r="K20" s="23" t="s">
        <v>164</v>
      </c>
      <c r="L20" s="23" t="s">
        <v>164</v>
      </c>
      <c r="M20" s="23" t="s">
        <v>164</v>
      </c>
    </row>
    <row r="21" spans="1:16" ht="18.75" customHeight="1">
      <c r="A21" s="279" t="s">
        <v>253</v>
      </c>
      <c r="B21" s="280"/>
      <c r="C21" s="280"/>
      <c r="D21" s="281"/>
      <c r="E21" s="112">
        <v>2040</v>
      </c>
      <c r="F21" s="23" t="s">
        <v>164</v>
      </c>
      <c r="G21" s="23" t="s">
        <v>164</v>
      </c>
      <c r="H21" s="23" t="s">
        <v>164</v>
      </c>
      <c r="I21" s="24">
        <f t="shared" si="0"/>
        <v>0</v>
      </c>
      <c r="J21" s="23" t="s">
        <v>164</v>
      </c>
      <c r="K21" s="23" t="s">
        <v>164</v>
      </c>
      <c r="L21" s="23" t="s">
        <v>164</v>
      </c>
      <c r="M21" s="23" t="s">
        <v>164</v>
      </c>
    </row>
    <row r="22" spans="1:16" ht="18.75" customHeight="1">
      <c r="A22" s="279" t="s">
        <v>254</v>
      </c>
      <c r="B22" s="280"/>
      <c r="C22" s="280"/>
      <c r="D22" s="281"/>
      <c r="E22" s="112">
        <v>2050</v>
      </c>
      <c r="F22" s="23" t="s">
        <v>164</v>
      </c>
      <c r="G22" s="23" t="s">
        <v>164</v>
      </c>
      <c r="H22" s="23" t="s">
        <v>164</v>
      </c>
      <c r="I22" s="24">
        <f t="shared" si="0"/>
        <v>0</v>
      </c>
      <c r="J22" s="23" t="s">
        <v>164</v>
      </c>
      <c r="K22" s="23" t="s">
        <v>164</v>
      </c>
      <c r="L22" s="23" t="s">
        <v>164</v>
      </c>
      <c r="M22" s="23" t="s">
        <v>164</v>
      </c>
    </row>
    <row r="23" spans="1:16" ht="18.75" customHeight="1">
      <c r="A23" s="279" t="s">
        <v>255</v>
      </c>
      <c r="B23" s="280"/>
      <c r="C23" s="280"/>
      <c r="D23" s="281"/>
      <c r="E23" s="112">
        <v>2060</v>
      </c>
      <c r="F23" s="23" t="s">
        <v>164</v>
      </c>
      <c r="G23" s="23" t="s">
        <v>164</v>
      </c>
      <c r="H23" s="23" t="s">
        <v>164</v>
      </c>
      <c r="I23" s="24">
        <f t="shared" si="0"/>
        <v>0</v>
      </c>
      <c r="J23" s="23" t="s">
        <v>164</v>
      </c>
      <c r="K23" s="23" t="s">
        <v>164</v>
      </c>
      <c r="L23" s="23" t="s">
        <v>164</v>
      </c>
      <c r="M23" s="23" t="s">
        <v>164</v>
      </c>
    </row>
    <row r="24" spans="1:16" s="50" customFormat="1" ht="24.75" customHeight="1">
      <c r="A24" s="282" t="s">
        <v>256</v>
      </c>
      <c r="B24" s="283"/>
      <c r="C24" s="283"/>
      <c r="D24" s="284"/>
      <c r="E24" s="110">
        <v>2070</v>
      </c>
      <c r="F24" s="32">
        <f t="shared" ref="F24:M24" si="2">SUM(F10,F13:F14,F18:F19,F21:F23)</f>
        <v>6331</v>
      </c>
      <c r="G24" s="32">
        <f t="shared" si="2"/>
        <v>3749</v>
      </c>
      <c r="H24" s="32">
        <f t="shared" si="2"/>
        <v>7387</v>
      </c>
      <c r="I24" s="32">
        <f>SUM(I10,I13:I14,I18:I19,I21:I23)</f>
        <v>8503</v>
      </c>
      <c r="J24" s="32">
        <f t="shared" si="2"/>
        <v>7481</v>
      </c>
      <c r="K24" s="32">
        <f t="shared" si="2"/>
        <v>7606</v>
      </c>
      <c r="L24" s="32">
        <f t="shared" si="2"/>
        <v>8566</v>
      </c>
      <c r="M24" s="32">
        <f t="shared" si="2"/>
        <v>8503</v>
      </c>
      <c r="P24" s="131"/>
    </row>
    <row r="25" spans="1:16" ht="27.75" customHeight="1">
      <c r="A25" s="285" t="s">
        <v>257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</row>
    <row r="26" spans="1:16" ht="24.75" customHeight="1">
      <c r="A26" s="282" t="s">
        <v>258</v>
      </c>
      <c r="B26" s="283"/>
      <c r="C26" s="283"/>
      <c r="D26" s="284"/>
      <c r="E26" s="110">
        <v>2110</v>
      </c>
      <c r="F26" s="32">
        <f>SUM(F27:F34)</f>
        <v>77</v>
      </c>
      <c r="G26" s="32">
        <f>SUM(G27:G34)</f>
        <v>86</v>
      </c>
      <c r="H26" s="32">
        <f>SUM(H27:H34)</f>
        <v>86</v>
      </c>
      <c r="I26" s="32">
        <f t="shared" si="0"/>
        <v>89</v>
      </c>
      <c r="J26" s="32">
        <f>SUM(J27:J34)</f>
        <v>22</v>
      </c>
      <c r="K26" s="32">
        <f>SUM(K27:K34)</f>
        <v>21</v>
      </c>
      <c r="L26" s="32">
        <f>SUM(L27:L34)</f>
        <v>23</v>
      </c>
      <c r="M26" s="32">
        <f>SUM(M27:M34)</f>
        <v>23</v>
      </c>
    </row>
    <row r="27" spans="1:16" ht="18.75" customHeight="1">
      <c r="A27" s="257" t="s">
        <v>43</v>
      </c>
      <c r="B27" s="258"/>
      <c r="C27" s="258"/>
      <c r="D27" s="259"/>
      <c r="E27" s="112">
        <v>2111</v>
      </c>
      <c r="F27" s="23"/>
      <c r="G27" s="23"/>
      <c r="H27" s="23"/>
      <c r="I27" s="24">
        <f t="shared" si="0"/>
        <v>0</v>
      </c>
      <c r="J27" s="23"/>
      <c r="K27" s="23"/>
      <c r="L27" s="23"/>
      <c r="M27" s="23"/>
    </row>
    <row r="28" spans="1:16" ht="18.75" customHeight="1">
      <c r="A28" s="257" t="s">
        <v>44</v>
      </c>
      <c r="B28" s="258"/>
      <c r="C28" s="258"/>
      <c r="D28" s="259"/>
      <c r="E28" s="112">
        <v>2112</v>
      </c>
      <c r="F28" s="23">
        <v>77</v>
      </c>
      <c r="G28" s="23">
        <v>86</v>
      </c>
      <c r="H28" s="23">
        <v>86</v>
      </c>
      <c r="I28" s="24">
        <f t="shared" si="0"/>
        <v>89</v>
      </c>
      <c r="J28" s="23">
        <v>22</v>
      </c>
      <c r="K28" s="23">
        <v>21</v>
      </c>
      <c r="L28" s="23">
        <v>23</v>
      </c>
      <c r="M28" s="23">
        <v>23</v>
      </c>
    </row>
    <row r="29" spans="1:16" ht="18.75" customHeight="1">
      <c r="A29" s="279" t="s">
        <v>45</v>
      </c>
      <c r="B29" s="280"/>
      <c r="C29" s="280"/>
      <c r="D29" s="281"/>
      <c r="E29" s="14">
        <v>2113</v>
      </c>
      <c r="F29" s="23" t="s">
        <v>164</v>
      </c>
      <c r="G29" s="23" t="s">
        <v>164</v>
      </c>
      <c r="H29" s="23" t="s">
        <v>164</v>
      </c>
      <c r="I29" s="24">
        <f>SUM(J29:M29)</f>
        <v>0</v>
      </c>
      <c r="J29" s="23" t="s">
        <v>164</v>
      </c>
      <c r="K29" s="23" t="s">
        <v>164</v>
      </c>
      <c r="L29" s="23" t="s">
        <v>164</v>
      </c>
      <c r="M29" s="23" t="s">
        <v>164</v>
      </c>
    </row>
    <row r="30" spans="1:16" ht="18.75" customHeight="1">
      <c r="A30" s="279" t="s">
        <v>259</v>
      </c>
      <c r="B30" s="280"/>
      <c r="C30" s="280"/>
      <c r="D30" s="281"/>
      <c r="E30" s="14">
        <v>2114</v>
      </c>
      <c r="F30" s="23"/>
      <c r="G30" s="23"/>
      <c r="H30" s="23"/>
      <c r="I30" s="24">
        <f t="shared" si="0"/>
        <v>0</v>
      </c>
      <c r="J30" s="23"/>
      <c r="K30" s="23"/>
      <c r="L30" s="23"/>
      <c r="M30" s="23"/>
    </row>
    <row r="31" spans="1:16" ht="18.75" customHeight="1">
      <c r="A31" s="279" t="s">
        <v>260</v>
      </c>
      <c r="B31" s="280"/>
      <c r="C31" s="280"/>
      <c r="D31" s="281"/>
      <c r="E31" s="14">
        <v>2115</v>
      </c>
      <c r="F31" s="23"/>
      <c r="G31" s="23"/>
      <c r="H31" s="23"/>
      <c r="I31" s="24">
        <f t="shared" si="0"/>
        <v>0</v>
      </c>
      <c r="J31" s="23"/>
      <c r="K31" s="23"/>
      <c r="L31" s="23"/>
      <c r="M31" s="23"/>
    </row>
    <row r="32" spans="1:16" ht="18.75" customHeight="1">
      <c r="A32" s="279" t="s">
        <v>261</v>
      </c>
      <c r="B32" s="280"/>
      <c r="C32" s="280"/>
      <c r="D32" s="281"/>
      <c r="E32" s="14">
        <v>2116</v>
      </c>
      <c r="F32" s="23"/>
      <c r="G32" s="23"/>
      <c r="H32" s="23"/>
      <c r="I32" s="24">
        <f t="shared" si="0"/>
        <v>0</v>
      </c>
      <c r="J32" s="23"/>
      <c r="K32" s="23"/>
      <c r="L32" s="23"/>
      <c r="M32" s="23"/>
    </row>
    <row r="33" spans="1:16" ht="18.75" customHeight="1">
      <c r="A33" s="279" t="s">
        <v>262</v>
      </c>
      <c r="B33" s="280"/>
      <c r="C33" s="280"/>
      <c r="D33" s="281"/>
      <c r="E33" s="14">
        <v>2117</v>
      </c>
      <c r="F33" s="23"/>
      <c r="G33" s="23"/>
      <c r="H33" s="23"/>
      <c r="I33" s="24">
        <f t="shared" si="0"/>
        <v>0</v>
      </c>
      <c r="J33" s="23"/>
      <c r="K33" s="23"/>
      <c r="L33" s="23"/>
      <c r="M33" s="23"/>
    </row>
    <row r="34" spans="1:16" ht="18.75" customHeight="1">
      <c r="A34" s="279" t="s">
        <v>263</v>
      </c>
      <c r="B34" s="280"/>
      <c r="C34" s="280"/>
      <c r="D34" s="281"/>
      <c r="E34" s="14">
        <v>2118</v>
      </c>
      <c r="F34" s="23"/>
      <c r="G34" s="23"/>
      <c r="H34" s="23"/>
      <c r="I34" s="24">
        <f t="shared" si="0"/>
        <v>0</v>
      </c>
      <c r="J34" s="23"/>
      <c r="K34" s="23"/>
      <c r="L34" s="23"/>
      <c r="M34" s="23"/>
    </row>
    <row r="35" spans="1:16" ht="24" customHeight="1">
      <c r="A35" s="282" t="s">
        <v>264</v>
      </c>
      <c r="B35" s="283"/>
      <c r="C35" s="283"/>
      <c r="D35" s="284"/>
      <c r="E35" s="29">
        <v>2120</v>
      </c>
      <c r="F35" s="32">
        <f>SUM(F36:F39)</f>
        <v>7127</v>
      </c>
      <c r="G35" s="32">
        <f>SUM(G36:G39)</f>
        <v>7176</v>
      </c>
      <c r="H35" s="32">
        <f>SUM(H36:H39)</f>
        <v>7176</v>
      </c>
      <c r="I35" s="32">
        <f t="shared" si="0"/>
        <v>7900</v>
      </c>
      <c r="J35" s="32">
        <f>SUM(J36:J39)</f>
        <v>2000</v>
      </c>
      <c r="K35" s="32">
        <f>SUM(K36:K39)</f>
        <v>1950</v>
      </c>
      <c r="L35" s="32">
        <f>SUM(L36:L39)</f>
        <v>1950</v>
      </c>
      <c r="M35" s="32">
        <f>SUM(M36:M39)</f>
        <v>2000</v>
      </c>
    </row>
    <row r="36" spans="1:16" ht="18.600000000000001" customHeight="1">
      <c r="A36" s="279" t="s">
        <v>262</v>
      </c>
      <c r="B36" s="280"/>
      <c r="C36" s="280"/>
      <c r="D36" s="281"/>
      <c r="E36" s="14">
        <v>2121</v>
      </c>
      <c r="F36" s="23">
        <v>7127</v>
      </c>
      <c r="G36" s="23">
        <v>7176</v>
      </c>
      <c r="H36" s="23">
        <v>7176</v>
      </c>
      <c r="I36" s="24">
        <f t="shared" si="0"/>
        <v>7900</v>
      </c>
      <c r="J36" s="23">
        <v>2000</v>
      </c>
      <c r="K36" s="23">
        <v>1950</v>
      </c>
      <c r="L36" s="23">
        <v>1950</v>
      </c>
      <c r="M36" s="23">
        <v>2000</v>
      </c>
    </row>
    <row r="37" spans="1:16" ht="18.600000000000001" customHeight="1">
      <c r="A37" s="279" t="s">
        <v>265</v>
      </c>
      <c r="B37" s="280"/>
      <c r="C37" s="280"/>
      <c r="D37" s="281"/>
      <c r="E37" s="14">
        <v>2122</v>
      </c>
      <c r="F37" s="23"/>
      <c r="G37" s="23"/>
      <c r="H37" s="23"/>
      <c r="I37" s="24">
        <f t="shared" si="0"/>
        <v>0</v>
      </c>
      <c r="J37" s="23"/>
      <c r="K37" s="23"/>
      <c r="L37" s="23"/>
      <c r="M37" s="23"/>
    </row>
    <row r="38" spans="1:16" ht="18.600000000000001" customHeight="1">
      <c r="A38" s="279" t="s">
        <v>266</v>
      </c>
      <c r="B38" s="280"/>
      <c r="C38" s="280"/>
      <c r="D38" s="281"/>
      <c r="E38" s="14">
        <v>2123</v>
      </c>
      <c r="F38" s="23"/>
      <c r="G38" s="23"/>
      <c r="H38" s="23"/>
      <c r="I38" s="24">
        <f t="shared" si="0"/>
        <v>0</v>
      </c>
      <c r="J38" s="23"/>
      <c r="K38" s="23"/>
      <c r="L38" s="23"/>
      <c r="M38" s="23"/>
    </row>
    <row r="39" spans="1:16" ht="18.600000000000001" customHeight="1">
      <c r="A39" s="279" t="s">
        <v>263</v>
      </c>
      <c r="B39" s="280"/>
      <c r="C39" s="280"/>
      <c r="D39" s="281"/>
      <c r="E39" s="14">
        <v>2124</v>
      </c>
      <c r="F39" s="23"/>
      <c r="G39" s="23"/>
      <c r="H39" s="23"/>
      <c r="I39" s="24">
        <f t="shared" si="0"/>
        <v>0</v>
      </c>
      <c r="J39" s="23"/>
      <c r="K39" s="23"/>
      <c r="L39" s="23"/>
      <c r="M39" s="23"/>
    </row>
    <row r="40" spans="1:16" ht="24" customHeight="1">
      <c r="A40" s="282" t="s">
        <v>267</v>
      </c>
      <c r="B40" s="283"/>
      <c r="C40" s="283"/>
      <c r="D40" s="284"/>
      <c r="E40" s="29">
        <v>2130</v>
      </c>
      <c r="F40" s="32">
        <f>SUM(F41:F45)</f>
        <v>9225</v>
      </c>
      <c r="G40" s="32">
        <f>SUM(G41:G45)</f>
        <v>9250</v>
      </c>
      <c r="H40" s="32">
        <f>SUM(H41:H45)</f>
        <v>10607</v>
      </c>
      <c r="I40" s="32">
        <f t="shared" si="0"/>
        <v>10670</v>
      </c>
      <c r="J40" s="32">
        <f>SUM(J41:J45)</f>
        <v>2620</v>
      </c>
      <c r="K40" s="32">
        <f>SUM(K41:K45)</f>
        <v>2700</v>
      </c>
      <c r="L40" s="32">
        <f>SUM(L41:L45)</f>
        <v>2650</v>
      </c>
      <c r="M40" s="32">
        <f>SUM(M41:M45)</f>
        <v>2700</v>
      </c>
    </row>
    <row r="41" spans="1:16" ht="18.75" customHeight="1">
      <c r="A41" s="279" t="s">
        <v>46</v>
      </c>
      <c r="B41" s="280"/>
      <c r="C41" s="280"/>
      <c r="D41" s="281"/>
      <c r="E41" s="14">
        <v>2131</v>
      </c>
      <c r="F41" s="23"/>
      <c r="G41" s="23"/>
      <c r="H41" s="23"/>
      <c r="I41" s="24">
        <f>SUM(J41:M41)</f>
        <v>0</v>
      </c>
      <c r="J41" s="23"/>
      <c r="K41" s="23"/>
      <c r="L41" s="23"/>
      <c r="M41" s="23"/>
    </row>
    <row r="42" spans="1:16" ht="41.25" customHeight="1">
      <c r="A42" s="279" t="s">
        <v>47</v>
      </c>
      <c r="B42" s="280"/>
      <c r="C42" s="280"/>
      <c r="D42" s="281"/>
      <c r="E42" s="14">
        <v>2132</v>
      </c>
      <c r="F42" s="23"/>
      <c r="G42" s="23"/>
      <c r="H42" s="23"/>
      <c r="I42" s="24">
        <f t="shared" si="0"/>
        <v>0</v>
      </c>
      <c r="J42" s="23"/>
      <c r="K42" s="23"/>
      <c r="L42" s="23"/>
      <c r="M42" s="23"/>
    </row>
    <row r="43" spans="1:16" ht="18.75" customHeight="1">
      <c r="A43" s="279" t="s">
        <v>268</v>
      </c>
      <c r="B43" s="280"/>
      <c r="C43" s="280"/>
      <c r="D43" s="281"/>
      <c r="E43" s="14">
        <v>2133</v>
      </c>
      <c r="F43" s="23"/>
      <c r="G43" s="23"/>
      <c r="H43" s="23"/>
      <c r="I43" s="24">
        <f t="shared" si="0"/>
        <v>0</v>
      </c>
      <c r="J43" s="23"/>
      <c r="K43" s="23"/>
      <c r="L43" s="23"/>
      <c r="M43" s="23"/>
    </row>
    <row r="44" spans="1:16" ht="18.75" customHeight="1">
      <c r="A44" s="279" t="s">
        <v>269</v>
      </c>
      <c r="B44" s="280"/>
      <c r="C44" s="280"/>
      <c r="D44" s="281"/>
      <c r="E44" s="14">
        <v>2134</v>
      </c>
      <c r="F44" s="23">
        <v>8498</v>
      </c>
      <c r="G44" s="23">
        <v>8655</v>
      </c>
      <c r="H44" s="23">
        <v>8655</v>
      </c>
      <c r="I44" s="24">
        <f t="shared" si="0"/>
        <v>8670</v>
      </c>
      <c r="J44" s="23">
        <v>2120</v>
      </c>
      <c r="K44" s="23">
        <v>2200</v>
      </c>
      <c r="L44" s="23">
        <v>2150</v>
      </c>
      <c r="M44" s="23">
        <v>2200</v>
      </c>
    </row>
    <row r="45" spans="1:16" ht="18.75" customHeight="1">
      <c r="A45" s="279" t="s">
        <v>410</v>
      </c>
      <c r="B45" s="280"/>
      <c r="C45" s="280"/>
      <c r="D45" s="281"/>
      <c r="E45" s="14">
        <v>2135</v>
      </c>
      <c r="F45" s="23">
        <v>727</v>
      </c>
      <c r="G45" s="23">
        <v>595</v>
      </c>
      <c r="H45" s="23">
        <v>1952</v>
      </c>
      <c r="I45" s="24">
        <f t="shared" si="0"/>
        <v>2000</v>
      </c>
      <c r="J45" s="23">
        <v>500</v>
      </c>
      <c r="K45" s="23">
        <v>500</v>
      </c>
      <c r="L45" s="23">
        <v>500</v>
      </c>
      <c r="M45" s="23">
        <v>500</v>
      </c>
      <c r="P45" s="131"/>
    </row>
    <row r="46" spans="1:16" ht="18.75" customHeight="1">
      <c r="A46" s="282" t="s">
        <v>270</v>
      </c>
      <c r="B46" s="283"/>
      <c r="C46" s="283"/>
      <c r="D46" s="284"/>
      <c r="E46" s="29">
        <v>2140</v>
      </c>
      <c r="F46" s="32">
        <f>SUM(F47,F48)</f>
        <v>0</v>
      </c>
      <c r="G46" s="32">
        <f>SUM(G47,G48)</f>
        <v>0</v>
      </c>
      <c r="H46" s="32">
        <f>SUM(H47,H48)</f>
        <v>0</v>
      </c>
      <c r="I46" s="32">
        <f t="shared" si="0"/>
        <v>0</v>
      </c>
      <c r="J46" s="32">
        <v>0</v>
      </c>
      <c r="K46" s="32">
        <v>0</v>
      </c>
      <c r="L46" s="32">
        <v>0</v>
      </c>
      <c r="M46" s="32">
        <v>0</v>
      </c>
    </row>
    <row r="47" spans="1:16" ht="37.5" customHeight="1">
      <c r="A47" s="279" t="s">
        <v>271</v>
      </c>
      <c r="B47" s="280"/>
      <c r="C47" s="280"/>
      <c r="D47" s="281"/>
      <c r="E47" s="14">
        <v>2141</v>
      </c>
      <c r="F47" s="23"/>
      <c r="G47" s="23"/>
      <c r="H47" s="23"/>
      <c r="I47" s="24">
        <f t="shared" si="0"/>
        <v>0</v>
      </c>
      <c r="J47" s="23"/>
      <c r="K47" s="23"/>
      <c r="L47" s="23"/>
      <c r="M47" s="23"/>
    </row>
    <row r="48" spans="1:16" ht="18.75" customHeight="1">
      <c r="A48" s="279" t="s">
        <v>272</v>
      </c>
      <c r="B48" s="280"/>
      <c r="C48" s="280"/>
      <c r="D48" s="281"/>
      <c r="E48" s="14">
        <v>2142</v>
      </c>
      <c r="F48" s="23"/>
      <c r="G48" s="23"/>
      <c r="H48" s="23"/>
      <c r="I48" s="24">
        <f t="shared" si="0"/>
        <v>0</v>
      </c>
      <c r="J48" s="23"/>
      <c r="K48" s="23"/>
      <c r="L48" s="23"/>
      <c r="M48" s="23"/>
    </row>
    <row r="49" spans="1:16" ht="26.25" customHeight="1">
      <c r="A49" s="282" t="s">
        <v>48</v>
      </c>
      <c r="B49" s="283"/>
      <c r="C49" s="283"/>
      <c r="D49" s="284"/>
      <c r="E49" s="29">
        <v>2200</v>
      </c>
      <c r="F49" s="32">
        <f>SUM(F26,F35,F40,F46)</f>
        <v>16429</v>
      </c>
      <c r="G49" s="32">
        <f>SUM(G26,G35,G40,G46)</f>
        <v>16512</v>
      </c>
      <c r="H49" s="32">
        <f>SUM(H26,H35,H40,H46)</f>
        <v>17869</v>
      </c>
      <c r="I49" s="32">
        <f t="shared" si="0"/>
        <v>18659</v>
      </c>
      <c r="J49" s="32">
        <f>SUM(J26,J35,J40,J46)</f>
        <v>4642</v>
      </c>
      <c r="K49" s="32">
        <f>SUM(K26,K35,K40,K46)</f>
        <v>4671</v>
      </c>
      <c r="L49" s="32">
        <f>SUM(L26,L35,L40,L46)</f>
        <v>4623</v>
      </c>
      <c r="M49" s="32">
        <f>SUM(M26,M35,M40,M46)</f>
        <v>4723</v>
      </c>
      <c r="P49" s="131"/>
    </row>
    <row r="50" spans="1:16" ht="15" customHeight="1">
      <c r="A50" s="46"/>
      <c r="B50" s="46"/>
      <c r="C50" s="46"/>
      <c r="D50" s="46"/>
      <c r="E50" s="45"/>
      <c r="F50" s="47"/>
      <c r="G50" s="48"/>
      <c r="H50" s="48"/>
      <c r="I50" s="47"/>
      <c r="J50" s="48"/>
      <c r="K50" s="48"/>
      <c r="L50" s="48"/>
      <c r="M50" s="48"/>
    </row>
    <row r="51" spans="1:16" ht="11.25" customHeight="1">
      <c r="A51" s="46"/>
      <c r="B51" s="46"/>
      <c r="C51" s="46"/>
      <c r="D51" s="46"/>
      <c r="E51" s="45"/>
      <c r="F51" s="47"/>
      <c r="G51" s="48"/>
      <c r="H51" s="48"/>
      <c r="I51" s="47"/>
      <c r="J51" s="48"/>
      <c r="K51" s="48"/>
      <c r="L51" s="48"/>
      <c r="M51" s="48"/>
    </row>
    <row r="52" spans="1:16" s="170" customFormat="1" ht="46.5" customHeight="1">
      <c r="A52" s="163" t="s">
        <v>447</v>
      </c>
      <c r="B52" s="164"/>
      <c r="C52" s="232" t="s">
        <v>149</v>
      </c>
      <c r="D52" s="232"/>
      <c r="E52" s="232"/>
      <c r="F52" s="232"/>
      <c r="G52" s="165"/>
      <c r="H52" s="231" t="s">
        <v>448</v>
      </c>
      <c r="I52" s="231"/>
      <c r="J52" s="231"/>
    </row>
    <row r="53" spans="1:16" s="170" customFormat="1" ht="22.5" customHeight="1">
      <c r="A53" s="166" t="s">
        <v>150</v>
      </c>
      <c r="B53" s="167"/>
      <c r="C53" s="230" t="s">
        <v>151</v>
      </c>
      <c r="D53" s="230"/>
      <c r="E53" s="230"/>
      <c r="F53" s="230"/>
      <c r="G53" s="168"/>
      <c r="H53" s="231"/>
      <c r="I53" s="231"/>
      <c r="J53" s="231"/>
      <c r="K53" s="298"/>
      <c r="L53" s="298"/>
      <c r="M53" s="298"/>
    </row>
    <row r="54" spans="1:16" s="170" customFormat="1" ht="18.75"/>
  </sheetData>
  <mergeCells count="55">
    <mergeCell ref="A42:D42"/>
    <mergeCell ref="A43:D43"/>
    <mergeCell ref="A44:D44"/>
    <mergeCell ref="A45:D45"/>
    <mergeCell ref="A33:D33"/>
    <mergeCell ref="A34:D34"/>
    <mergeCell ref="A41:D41"/>
    <mergeCell ref="K53:M53"/>
    <mergeCell ref="A46:D46"/>
    <mergeCell ref="A47:D47"/>
    <mergeCell ref="A48:D48"/>
    <mergeCell ref="A49:D49"/>
    <mergeCell ref="C52:F52"/>
    <mergeCell ref="C53:F53"/>
    <mergeCell ref="H53:J53"/>
    <mergeCell ref="H52:J52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A8:D8"/>
    <mergeCell ref="A10:D10"/>
    <mergeCell ref="A11:D11"/>
    <mergeCell ref="A14:D14"/>
    <mergeCell ref="A15:D15"/>
    <mergeCell ref="A13:D13"/>
    <mergeCell ref="A12:D12"/>
    <mergeCell ref="A20:D20"/>
    <mergeCell ref="A9:M9"/>
    <mergeCell ref="A16:D16"/>
    <mergeCell ref="A17:D17"/>
    <mergeCell ref="A18:D18"/>
    <mergeCell ref="A19:D19"/>
    <mergeCell ref="A21:D21"/>
    <mergeCell ref="A22:D22"/>
    <mergeCell ref="A23:D23"/>
    <mergeCell ref="A24:D24"/>
    <mergeCell ref="A26:D26"/>
    <mergeCell ref="A25:M25"/>
    <mergeCell ref="A4:M4"/>
    <mergeCell ref="E6:E7"/>
    <mergeCell ref="F6:F7"/>
    <mergeCell ref="G6:G7"/>
    <mergeCell ref="H6:H7"/>
    <mergeCell ref="I6:I7"/>
    <mergeCell ref="J6:M6"/>
    <mergeCell ref="A6:D7"/>
  </mergeCells>
  <pageMargins left="1.1023622047244099" right="0.39370078740157499" top="0.560000000000000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89"/>
  <sheetViews>
    <sheetView topLeftCell="A49" zoomScale="65" zoomScaleNormal="65" zoomScaleSheetLayoutView="56" workbookViewId="0">
      <selection activeCell="F14" sqref="F14"/>
    </sheetView>
  </sheetViews>
  <sheetFormatPr defaultRowHeight="12.75"/>
  <cols>
    <col min="1" max="1" width="99.42578125" customWidth="1"/>
    <col min="2" max="2" width="13.28515625" customWidth="1"/>
    <col min="3" max="3" width="15.42578125" customWidth="1"/>
    <col min="4" max="4" width="15.42578125" style="79" customWidth="1"/>
    <col min="5" max="10" width="15.42578125" customWidth="1"/>
  </cols>
  <sheetData>
    <row r="1" spans="1:12" ht="18.75">
      <c r="I1" s="128" t="s">
        <v>403</v>
      </c>
    </row>
    <row r="2" spans="1:12" ht="18.75">
      <c r="I2" s="128" t="s">
        <v>411</v>
      </c>
    </row>
    <row r="3" spans="1:12" ht="42" customHeight="1">
      <c r="A3" s="299" t="s">
        <v>274</v>
      </c>
      <c r="B3" s="299"/>
      <c r="C3" s="299"/>
      <c r="D3" s="299"/>
      <c r="E3" s="299"/>
      <c r="F3" s="299"/>
      <c r="G3" s="299"/>
      <c r="H3" s="299"/>
      <c r="I3" s="299"/>
      <c r="J3" s="299"/>
    </row>
    <row r="4" spans="1:12" ht="18.75">
      <c r="A4" s="124"/>
      <c r="B4" s="124"/>
      <c r="C4" s="129"/>
      <c r="D4" s="136"/>
      <c r="E4" s="124"/>
      <c r="F4" s="124"/>
      <c r="G4" s="124"/>
      <c r="H4" s="124"/>
      <c r="I4" s="124"/>
      <c r="J4" s="124"/>
    </row>
    <row r="5" spans="1:12" ht="41.25" customHeight="1">
      <c r="A5" s="300" t="s">
        <v>24</v>
      </c>
      <c r="B5" s="272" t="s">
        <v>275</v>
      </c>
      <c r="C5" s="272" t="s">
        <v>240</v>
      </c>
      <c r="D5" s="272" t="s">
        <v>241</v>
      </c>
      <c r="E5" s="272" t="s">
        <v>28</v>
      </c>
      <c r="F5" s="233" t="s">
        <v>276</v>
      </c>
      <c r="G5" s="233" t="s">
        <v>157</v>
      </c>
      <c r="H5" s="233"/>
      <c r="I5" s="233"/>
      <c r="J5" s="233"/>
    </row>
    <row r="6" spans="1:12" ht="45.75" customHeight="1">
      <c r="A6" s="301"/>
      <c r="B6" s="272"/>
      <c r="C6" s="272"/>
      <c r="D6" s="272"/>
      <c r="E6" s="272"/>
      <c r="F6" s="233"/>
      <c r="G6" s="121" t="s">
        <v>159</v>
      </c>
      <c r="H6" s="121" t="s">
        <v>160</v>
      </c>
      <c r="I6" s="121" t="s">
        <v>161</v>
      </c>
      <c r="J6" s="121" t="s">
        <v>162</v>
      </c>
    </row>
    <row r="7" spans="1:12" ht="18.75" customHeight="1">
      <c r="A7" s="109">
        <v>1</v>
      </c>
      <c r="B7" s="121">
        <v>2</v>
      </c>
      <c r="C7" s="121">
        <v>3</v>
      </c>
      <c r="D7" s="134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</row>
    <row r="8" spans="1:12" ht="28.5" customHeight="1">
      <c r="A8" s="122" t="s">
        <v>277</v>
      </c>
      <c r="B8" s="123"/>
      <c r="C8" s="217"/>
      <c r="D8" s="217"/>
      <c r="E8" s="217"/>
      <c r="F8" s="217"/>
      <c r="G8" s="217"/>
      <c r="H8" s="217"/>
      <c r="I8" s="217"/>
      <c r="J8" s="217"/>
    </row>
    <row r="9" spans="1:12" ht="18.75" customHeight="1">
      <c r="A9" s="52" t="s">
        <v>278</v>
      </c>
      <c r="B9" s="56">
        <v>3000</v>
      </c>
      <c r="C9" s="32">
        <f>SUM(C10:C11,C13,C16:C17,C21)</f>
        <v>68267</v>
      </c>
      <c r="D9" s="32">
        <f>SUM(D10:D11,D13,D16:D17,D21)</f>
        <v>0</v>
      </c>
      <c r="E9" s="32">
        <f>SUM(E10:E11,E13,E16:E17,E21)</f>
        <v>69670</v>
      </c>
      <c r="F9" s="32">
        <f t="shared" ref="F9:F75" si="0">SUM(G9:J9)</f>
        <v>82224</v>
      </c>
      <c r="G9" s="32">
        <f>SUM(G10:G11,G13,G16:G17,G21)</f>
        <v>20697</v>
      </c>
      <c r="H9" s="32">
        <f>SUM(H10:H11,H13,H16:H17,H21)</f>
        <v>21160</v>
      </c>
      <c r="I9" s="32">
        <f>SUM(I10:I11,I13,I16:I17,I21)</f>
        <v>21234</v>
      </c>
      <c r="J9" s="32">
        <f>SUM(J10:J11,J13,J16:J17,J21)</f>
        <v>19133</v>
      </c>
      <c r="L9" s="130"/>
    </row>
    <row r="10" spans="1:12" ht="18.75" customHeight="1">
      <c r="A10" s="5" t="s">
        <v>279</v>
      </c>
      <c r="B10" s="6">
        <v>3010</v>
      </c>
      <c r="C10" s="23">
        <v>54727</v>
      </c>
      <c r="D10" s="23"/>
      <c r="E10" s="23">
        <v>56924</v>
      </c>
      <c r="F10" s="24">
        <f t="shared" si="0"/>
        <v>57500</v>
      </c>
      <c r="G10" s="23">
        <v>14100</v>
      </c>
      <c r="H10" s="23">
        <v>14350</v>
      </c>
      <c r="I10" s="23">
        <v>14500</v>
      </c>
      <c r="J10" s="23">
        <v>14550</v>
      </c>
    </row>
    <row r="11" spans="1:12" ht="18.75" customHeight="1">
      <c r="A11" s="5" t="s">
        <v>280</v>
      </c>
      <c r="B11" s="6">
        <v>3020</v>
      </c>
      <c r="C11" s="23"/>
      <c r="D11" s="23"/>
      <c r="E11" s="23"/>
      <c r="F11" s="24">
        <f t="shared" si="0"/>
        <v>0</v>
      </c>
      <c r="G11" s="23"/>
      <c r="H11" s="23"/>
      <c r="I11" s="23"/>
      <c r="J11" s="23"/>
    </row>
    <row r="12" spans="1:12" ht="18.75" customHeight="1">
      <c r="A12" s="5" t="s">
        <v>281</v>
      </c>
      <c r="B12" s="6">
        <v>3030</v>
      </c>
      <c r="C12" s="23"/>
      <c r="D12" s="23"/>
      <c r="E12" s="23"/>
      <c r="F12" s="24">
        <f t="shared" si="0"/>
        <v>0</v>
      </c>
      <c r="G12" s="23"/>
      <c r="H12" s="23"/>
      <c r="I12" s="23"/>
      <c r="J12" s="23"/>
    </row>
    <row r="13" spans="1:12" ht="18.75" customHeight="1">
      <c r="A13" s="5" t="s">
        <v>282</v>
      </c>
      <c r="B13" s="6">
        <v>3040</v>
      </c>
      <c r="C13" s="23">
        <v>13027</v>
      </c>
      <c r="D13" s="23"/>
      <c r="E13" s="23">
        <v>12153</v>
      </c>
      <c r="F13" s="24">
        <f t="shared" si="0"/>
        <v>24074</v>
      </c>
      <c r="G13" s="23">
        <v>6435</v>
      </c>
      <c r="H13" s="23">
        <v>6650</v>
      </c>
      <c r="I13" s="23">
        <v>6576</v>
      </c>
      <c r="J13" s="23">
        <v>4413</v>
      </c>
    </row>
    <row r="14" spans="1:12" ht="18.75" customHeight="1">
      <c r="A14" s="5" t="s">
        <v>283</v>
      </c>
      <c r="B14" s="6">
        <v>3041</v>
      </c>
      <c r="C14" s="23">
        <v>9558</v>
      </c>
      <c r="D14" s="23"/>
      <c r="E14" s="23">
        <v>11152</v>
      </c>
      <c r="F14" s="24">
        <f t="shared" si="0"/>
        <v>22974</v>
      </c>
      <c r="G14" s="23">
        <v>6215</v>
      </c>
      <c r="H14" s="23">
        <v>6400</v>
      </c>
      <c r="I14" s="23">
        <v>6226</v>
      </c>
      <c r="J14" s="23">
        <v>4133</v>
      </c>
    </row>
    <row r="15" spans="1:12" ht="18.75" customHeight="1">
      <c r="A15" s="5" t="s">
        <v>284</v>
      </c>
      <c r="B15" s="6">
        <v>3042</v>
      </c>
      <c r="C15" s="23">
        <v>3468</v>
      </c>
      <c r="D15" s="23"/>
      <c r="E15" s="23">
        <v>1001</v>
      </c>
      <c r="F15" s="24">
        <f t="shared" si="0"/>
        <v>1100</v>
      </c>
      <c r="G15" s="23">
        <v>220</v>
      </c>
      <c r="H15" s="23">
        <v>250</v>
      </c>
      <c r="I15" s="23">
        <v>350</v>
      </c>
      <c r="J15" s="23">
        <v>280</v>
      </c>
    </row>
    <row r="16" spans="1:12" ht="18.75" customHeight="1">
      <c r="A16" s="5" t="s">
        <v>285</v>
      </c>
      <c r="B16" s="6">
        <v>3050</v>
      </c>
      <c r="C16" s="23"/>
      <c r="D16" s="23"/>
      <c r="E16" s="23"/>
      <c r="F16" s="24">
        <f t="shared" si="0"/>
        <v>0</v>
      </c>
      <c r="G16" s="23"/>
      <c r="H16" s="23"/>
      <c r="I16" s="23"/>
      <c r="J16" s="23"/>
    </row>
    <row r="17" spans="1:10" ht="18.75" customHeight="1">
      <c r="A17" s="5" t="s">
        <v>286</v>
      </c>
      <c r="B17" s="6">
        <v>3060</v>
      </c>
      <c r="C17" s="24">
        <f>SUM(C18:C20)</f>
        <v>0</v>
      </c>
      <c r="D17" s="24">
        <f>SUM(D18:D20)</f>
        <v>0</v>
      </c>
      <c r="E17" s="24">
        <f>SUM(E18:E20)</f>
        <v>0</v>
      </c>
      <c r="F17" s="24">
        <f t="shared" si="0"/>
        <v>0</v>
      </c>
      <c r="G17" s="24">
        <f>SUM(G18:G20)</f>
        <v>0</v>
      </c>
      <c r="H17" s="24">
        <f>SUM(H18:H20)</f>
        <v>0</v>
      </c>
      <c r="I17" s="24">
        <f>SUM(I18:I20)</f>
        <v>0</v>
      </c>
      <c r="J17" s="24">
        <f>SUM(J18:J20)</f>
        <v>0</v>
      </c>
    </row>
    <row r="18" spans="1:10" ht="18.75" customHeight="1">
      <c r="A18" s="5" t="s">
        <v>287</v>
      </c>
      <c r="B18" s="112">
        <v>3061</v>
      </c>
      <c r="C18" s="23"/>
      <c r="D18" s="23"/>
      <c r="E18" s="23"/>
      <c r="F18" s="24">
        <f t="shared" si="0"/>
        <v>0</v>
      </c>
      <c r="G18" s="23"/>
      <c r="H18" s="23"/>
      <c r="I18" s="23"/>
      <c r="J18" s="23"/>
    </row>
    <row r="19" spans="1:10" ht="18.75" customHeight="1">
      <c r="A19" s="5" t="s">
        <v>288</v>
      </c>
      <c r="B19" s="112">
        <v>3062</v>
      </c>
      <c r="C19" s="23"/>
      <c r="D19" s="23"/>
      <c r="E19" s="23"/>
      <c r="F19" s="24">
        <f t="shared" si="0"/>
        <v>0</v>
      </c>
      <c r="G19" s="23"/>
      <c r="H19" s="23"/>
      <c r="I19" s="23"/>
      <c r="J19" s="23"/>
    </row>
    <row r="20" spans="1:10" ht="18.75" customHeight="1">
      <c r="A20" s="5" t="s">
        <v>289</v>
      </c>
      <c r="B20" s="112">
        <v>3063</v>
      </c>
      <c r="C20" s="23"/>
      <c r="D20" s="23"/>
      <c r="E20" s="23"/>
      <c r="F20" s="24">
        <f t="shared" si="0"/>
        <v>0</v>
      </c>
      <c r="G20" s="23"/>
      <c r="H20" s="23"/>
      <c r="I20" s="23"/>
      <c r="J20" s="23"/>
    </row>
    <row r="21" spans="1:10" ht="18.75" customHeight="1">
      <c r="A21" s="5" t="s">
        <v>290</v>
      </c>
      <c r="B21" s="6">
        <v>3070</v>
      </c>
      <c r="C21" s="23">
        <v>513</v>
      </c>
      <c r="D21" s="23"/>
      <c r="E21" s="23">
        <v>593</v>
      </c>
      <c r="F21" s="24">
        <f t="shared" si="0"/>
        <v>650</v>
      </c>
      <c r="G21" s="23">
        <v>162</v>
      </c>
      <c r="H21" s="23">
        <v>160</v>
      </c>
      <c r="I21" s="23">
        <v>158</v>
      </c>
      <c r="J21" s="23">
        <v>170</v>
      </c>
    </row>
    <row r="22" spans="1:10" ht="18.75" customHeight="1">
      <c r="A22" s="7" t="s">
        <v>291</v>
      </c>
      <c r="B22" s="8">
        <v>3100</v>
      </c>
      <c r="C22" s="32">
        <f>SUM(C23:C26,C30,C40,C41)</f>
        <v>-67949</v>
      </c>
      <c r="D22" s="32">
        <f>SUM(D23:D26,D30,D40,D41)</f>
        <v>0</v>
      </c>
      <c r="E22" s="32">
        <f>SUM(E23:E26,E30,E40,E41)</f>
        <v>-68971</v>
      </c>
      <c r="F22" s="32">
        <f t="shared" si="0"/>
        <v>-81974</v>
      </c>
      <c r="G22" s="32">
        <f>SUM(G23:G26,G30,G40,G41)</f>
        <v>-19359</v>
      </c>
      <c r="H22" s="32">
        <f>SUM(H23:H26,H30,H40,H41)</f>
        <v>-21202</v>
      </c>
      <c r="I22" s="32">
        <f>SUM(I23:I26,I30,I40,I41)</f>
        <v>-20530</v>
      </c>
      <c r="J22" s="32">
        <f>SUM(J23:J26,J30,J40,J41)</f>
        <v>-20883</v>
      </c>
    </row>
    <row r="23" spans="1:10" ht="18.75" customHeight="1">
      <c r="A23" s="5" t="s">
        <v>292</v>
      </c>
      <c r="B23" s="57">
        <v>3110</v>
      </c>
      <c r="C23" s="23">
        <v>-18958</v>
      </c>
      <c r="D23" s="23"/>
      <c r="E23" s="23">
        <v>-19958</v>
      </c>
      <c r="F23" s="24">
        <f t="shared" si="0"/>
        <v>-32291</v>
      </c>
      <c r="G23" s="23">
        <v>-7815</v>
      </c>
      <c r="H23" s="23">
        <v>-8326</v>
      </c>
      <c r="I23" s="23">
        <v>-7650</v>
      </c>
      <c r="J23" s="23">
        <v>-8500</v>
      </c>
    </row>
    <row r="24" spans="1:10" ht="18.75" customHeight="1">
      <c r="A24" s="5" t="s">
        <v>293</v>
      </c>
      <c r="B24" s="57">
        <v>3120</v>
      </c>
      <c r="C24" s="23">
        <v>-31455</v>
      </c>
      <c r="D24" s="23"/>
      <c r="E24" s="23">
        <v>-31555</v>
      </c>
      <c r="F24" s="24">
        <f t="shared" si="0"/>
        <v>-32000</v>
      </c>
      <c r="G24" s="23">
        <v>-7600</v>
      </c>
      <c r="H24" s="23">
        <v>-8200</v>
      </c>
      <c r="I24" s="23">
        <v>-8200</v>
      </c>
      <c r="J24" s="23">
        <v>-8000</v>
      </c>
    </row>
    <row r="25" spans="1:10" ht="18.75" customHeight="1">
      <c r="A25" s="5" t="s">
        <v>167</v>
      </c>
      <c r="B25" s="57">
        <v>3130</v>
      </c>
      <c r="C25" s="23">
        <v>-8498</v>
      </c>
      <c r="D25" s="23"/>
      <c r="E25" s="23">
        <v>-8588</v>
      </c>
      <c r="F25" s="24">
        <f t="shared" si="0"/>
        <v>-8677</v>
      </c>
      <c r="G25" s="23">
        <v>-2000</v>
      </c>
      <c r="H25" s="23">
        <v>-2275</v>
      </c>
      <c r="I25" s="23">
        <v>-2275</v>
      </c>
      <c r="J25" s="23">
        <v>-2127</v>
      </c>
    </row>
    <row r="26" spans="1:10" ht="18.75" customHeight="1">
      <c r="A26" s="5" t="s">
        <v>294</v>
      </c>
      <c r="B26" s="57">
        <v>3140</v>
      </c>
      <c r="C26" s="24">
        <f>SUM(C27:C29)</f>
        <v>0</v>
      </c>
      <c r="D26" s="24">
        <f>SUM(D27:D29)</f>
        <v>0</v>
      </c>
      <c r="E26" s="24">
        <f>SUM(E27:E29)</f>
        <v>0</v>
      </c>
      <c r="F26" s="24">
        <f t="shared" si="0"/>
        <v>0</v>
      </c>
      <c r="G26" s="24">
        <f>SUM(G27:G29)</f>
        <v>0</v>
      </c>
      <c r="H26" s="24">
        <f>SUM(H27:H29)</f>
        <v>0</v>
      </c>
      <c r="I26" s="24">
        <f>SUM(I27:I29)</f>
        <v>0</v>
      </c>
      <c r="J26" s="24">
        <f>SUM(J27:J29)</f>
        <v>0</v>
      </c>
    </row>
    <row r="27" spans="1:10" ht="18.75" customHeight="1">
      <c r="A27" s="5" t="s">
        <v>287</v>
      </c>
      <c r="B27" s="91">
        <v>3141</v>
      </c>
      <c r="C27" s="23" t="s">
        <v>164</v>
      </c>
      <c r="D27" s="23" t="s">
        <v>164</v>
      </c>
      <c r="E27" s="23" t="s">
        <v>164</v>
      </c>
      <c r="F27" s="24">
        <f t="shared" si="0"/>
        <v>0</v>
      </c>
      <c r="G27" s="23" t="s">
        <v>164</v>
      </c>
      <c r="H27" s="23" t="s">
        <v>164</v>
      </c>
      <c r="I27" s="23" t="s">
        <v>164</v>
      </c>
      <c r="J27" s="23" t="s">
        <v>164</v>
      </c>
    </row>
    <row r="28" spans="1:10" ht="18.75" customHeight="1">
      <c r="A28" s="5" t="s">
        <v>288</v>
      </c>
      <c r="B28" s="91">
        <v>3142</v>
      </c>
      <c r="C28" s="23" t="s">
        <v>164</v>
      </c>
      <c r="D28" s="23" t="s">
        <v>164</v>
      </c>
      <c r="E28" s="23" t="s">
        <v>164</v>
      </c>
      <c r="F28" s="24">
        <f t="shared" si="0"/>
        <v>0</v>
      </c>
      <c r="G28" s="23" t="s">
        <v>164</v>
      </c>
      <c r="H28" s="23" t="s">
        <v>164</v>
      </c>
      <c r="I28" s="23" t="s">
        <v>164</v>
      </c>
      <c r="J28" s="23" t="s">
        <v>164</v>
      </c>
    </row>
    <row r="29" spans="1:10" ht="18.75" customHeight="1">
      <c r="A29" s="5" t="s">
        <v>289</v>
      </c>
      <c r="B29" s="91">
        <v>3143</v>
      </c>
      <c r="C29" s="23" t="s">
        <v>164</v>
      </c>
      <c r="D29" s="23" t="s">
        <v>164</v>
      </c>
      <c r="E29" s="23" t="s">
        <v>164</v>
      </c>
      <c r="F29" s="24">
        <f t="shared" si="0"/>
        <v>0</v>
      </c>
      <c r="G29" s="23" t="s">
        <v>164</v>
      </c>
      <c r="H29" s="23" t="s">
        <v>164</v>
      </c>
      <c r="I29" s="23" t="s">
        <v>164</v>
      </c>
      <c r="J29" s="23" t="s">
        <v>164</v>
      </c>
    </row>
    <row r="30" spans="1:10" ht="18.75" customHeight="1">
      <c r="A30" s="5" t="s">
        <v>295</v>
      </c>
      <c r="B30" s="57">
        <v>3150</v>
      </c>
      <c r="C30" s="24">
        <f>SUM(C31:C36,C39)</f>
        <v>-7868</v>
      </c>
      <c r="D30" s="24">
        <f>SUM(D31:D36,D39)</f>
        <v>0</v>
      </c>
      <c r="E30" s="24">
        <f>SUM(E31:E36,E39)</f>
        <v>-7988</v>
      </c>
      <c r="F30" s="24">
        <f t="shared" si="0"/>
        <v>-8105</v>
      </c>
      <c r="G30" s="24">
        <f>SUM(G31:G36,G39)</f>
        <v>-1720</v>
      </c>
      <c r="H30" s="24">
        <f>SUM(H31:H36,H39)</f>
        <v>-2180</v>
      </c>
      <c r="I30" s="24">
        <f>SUM(I31:I36,I39)</f>
        <v>-2180</v>
      </c>
      <c r="J30" s="24">
        <f>SUM(J31:J36,J39)</f>
        <v>-2025</v>
      </c>
    </row>
    <row r="31" spans="1:10" ht="18.75" customHeight="1">
      <c r="A31" s="5" t="s">
        <v>43</v>
      </c>
      <c r="B31" s="91">
        <v>3151</v>
      </c>
      <c r="C31" s="23" t="s">
        <v>164</v>
      </c>
      <c r="D31" s="23"/>
      <c r="E31" s="23" t="s">
        <v>164</v>
      </c>
      <c r="F31" s="24">
        <f t="shared" si="0"/>
        <v>0</v>
      </c>
      <c r="G31" s="23" t="s">
        <v>164</v>
      </c>
      <c r="H31" s="23" t="s">
        <v>164</v>
      </c>
      <c r="I31" s="23" t="s">
        <v>164</v>
      </c>
      <c r="J31" s="23" t="s">
        <v>164</v>
      </c>
    </row>
    <row r="32" spans="1:10" ht="18.75" customHeight="1">
      <c r="A32" s="5" t="s">
        <v>296</v>
      </c>
      <c r="B32" s="91">
        <v>3152</v>
      </c>
      <c r="C32" s="23">
        <v>-76</v>
      </c>
      <c r="D32" s="23"/>
      <c r="E32" s="23">
        <v>-81</v>
      </c>
      <c r="F32" s="24">
        <f t="shared" si="0"/>
        <v>-83</v>
      </c>
      <c r="G32" s="23">
        <v>-20</v>
      </c>
      <c r="H32" s="23">
        <v>-19</v>
      </c>
      <c r="I32" s="23">
        <v>-19</v>
      </c>
      <c r="J32" s="23">
        <v>-25</v>
      </c>
    </row>
    <row r="33" spans="1:10" ht="18.75" customHeight="1">
      <c r="A33" s="5" t="s">
        <v>259</v>
      </c>
      <c r="B33" s="91">
        <v>3153</v>
      </c>
      <c r="C33" s="23" t="s">
        <v>164</v>
      </c>
      <c r="D33" s="23"/>
      <c r="E33" s="23" t="s">
        <v>164</v>
      </c>
      <c r="F33" s="24">
        <f t="shared" si="0"/>
        <v>0</v>
      </c>
      <c r="G33" s="23" t="s">
        <v>164</v>
      </c>
      <c r="H33" s="23" t="s">
        <v>164</v>
      </c>
      <c r="I33" s="23" t="s">
        <v>164</v>
      </c>
      <c r="J33" s="23" t="s">
        <v>164</v>
      </c>
    </row>
    <row r="34" spans="1:10" ht="18.75" customHeight="1">
      <c r="A34" s="5" t="s">
        <v>297</v>
      </c>
      <c r="B34" s="91">
        <v>3154</v>
      </c>
      <c r="C34" s="23" t="s">
        <v>164</v>
      </c>
      <c r="D34" s="23"/>
      <c r="E34" s="23" t="s">
        <v>164</v>
      </c>
      <c r="F34" s="24">
        <f t="shared" si="0"/>
        <v>0</v>
      </c>
      <c r="G34" s="23" t="s">
        <v>164</v>
      </c>
      <c r="H34" s="23" t="s">
        <v>164</v>
      </c>
      <c r="I34" s="23" t="s">
        <v>164</v>
      </c>
      <c r="J34" s="23" t="s">
        <v>164</v>
      </c>
    </row>
    <row r="35" spans="1:10" ht="18.75" customHeight="1">
      <c r="A35" s="5" t="s">
        <v>262</v>
      </c>
      <c r="B35" s="91">
        <v>3155</v>
      </c>
      <c r="C35" s="23">
        <v>-7792</v>
      </c>
      <c r="D35" s="23"/>
      <c r="E35" s="23">
        <v>-7907</v>
      </c>
      <c r="F35" s="24">
        <f t="shared" si="0"/>
        <v>-8022</v>
      </c>
      <c r="G35" s="23">
        <v>-1700</v>
      </c>
      <c r="H35" s="23">
        <v>-2161</v>
      </c>
      <c r="I35" s="23">
        <v>-2161</v>
      </c>
      <c r="J35" s="23">
        <v>-2000</v>
      </c>
    </row>
    <row r="36" spans="1:10" ht="21.75" customHeight="1">
      <c r="A36" s="86" t="s">
        <v>298</v>
      </c>
      <c r="B36" s="91">
        <v>3156</v>
      </c>
      <c r="C36" s="24">
        <f t="shared" ref="C36:J36" si="1">SUM(C37:C38)</f>
        <v>0</v>
      </c>
      <c r="D36" s="24">
        <f t="shared" si="1"/>
        <v>0</v>
      </c>
      <c r="E36" s="24">
        <f t="shared" si="1"/>
        <v>0</v>
      </c>
      <c r="F36" s="24">
        <f t="shared" si="1"/>
        <v>0</v>
      </c>
      <c r="G36" s="24">
        <f t="shared" si="1"/>
        <v>0</v>
      </c>
      <c r="H36" s="24">
        <f t="shared" si="1"/>
        <v>0</v>
      </c>
      <c r="I36" s="24">
        <f t="shared" si="1"/>
        <v>0</v>
      </c>
      <c r="J36" s="24">
        <f t="shared" si="1"/>
        <v>0</v>
      </c>
    </row>
    <row r="37" spans="1:10" ht="36.75" customHeight="1">
      <c r="A37" s="5" t="s">
        <v>46</v>
      </c>
      <c r="B37" s="91" t="s">
        <v>299</v>
      </c>
      <c r="C37" s="23" t="s">
        <v>164</v>
      </c>
      <c r="D37" s="23"/>
      <c r="E37" s="23" t="s">
        <v>164</v>
      </c>
      <c r="F37" s="24"/>
      <c r="G37" s="23" t="s">
        <v>164</v>
      </c>
      <c r="H37" s="23" t="s">
        <v>164</v>
      </c>
      <c r="I37" s="23" t="s">
        <v>164</v>
      </c>
      <c r="J37" s="23" t="s">
        <v>164</v>
      </c>
    </row>
    <row r="38" spans="1:10" ht="54" customHeight="1">
      <c r="A38" s="5" t="s">
        <v>47</v>
      </c>
      <c r="B38" s="57" t="s">
        <v>300</v>
      </c>
      <c r="C38" s="23" t="s">
        <v>164</v>
      </c>
      <c r="D38" s="23"/>
      <c r="E38" s="23" t="s">
        <v>164</v>
      </c>
      <c r="F38" s="24">
        <f t="shared" si="0"/>
        <v>0</v>
      </c>
      <c r="G38" s="23" t="s">
        <v>164</v>
      </c>
      <c r="H38" s="23" t="s">
        <v>164</v>
      </c>
      <c r="I38" s="23" t="s">
        <v>164</v>
      </c>
      <c r="J38" s="23" t="s">
        <v>164</v>
      </c>
    </row>
    <row r="39" spans="1:10" ht="18.75" customHeight="1">
      <c r="A39" s="5" t="s">
        <v>301</v>
      </c>
      <c r="B39" s="57">
        <v>3157</v>
      </c>
      <c r="C39" s="23" t="s">
        <v>164</v>
      </c>
      <c r="D39" s="23"/>
      <c r="E39" s="23" t="s">
        <v>164</v>
      </c>
      <c r="F39" s="24">
        <f t="shared" si="0"/>
        <v>0</v>
      </c>
      <c r="G39" s="23" t="s">
        <v>164</v>
      </c>
      <c r="H39" s="23" t="s">
        <v>164</v>
      </c>
      <c r="I39" s="23" t="s">
        <v>164</v>
      </c>
      <c r="J39" s="23" t="s">
        <v>164</v>
      </c>
    </row>
    <row r="40" spans="1:10" ht="18.75" customHeight="1">
      <c r="A40" s="5" t="s">
        <v>302</v>
      </c>
      <c r="B40" s="57">
        <v>3160</v>
      </c>
      <c r="C40" s="23" t="s">
        <v>164</v>
      </c>
      <c r="D40" s="23"/>
      <c r="E40" s="23" t="s">
        <v>164</v>
      </c>
      <c r="F40" s="24">
        <f t="shared" si="0"/>
        <v>0</v>
      </c>
      <c r="G40" s="23" t="s">
        <v>164</v>
      </c>
      <c r="H40" s="23" t="s">
        <v>164</v>
      </c>
      <c r="I40" s="23" t="s">
        <v>164</v>
      </c>
      <c r="J40" s="23" t="s">
        <v>164</v>
      </c>
    </row>
    <row r="41" spans="1:10" ht="18.75" customHeight="1">
      <c r="A41" s="5" t="s">
        <v>303</v>
      </c>
      <c r="B41" s="59">
        <v>3170</v>
      </c>
      <c r="C41" s="23">
        <v>-1170</v>
      </c>
      <c r="D41" s="23"/>
      <c r="E41" s="23">
        <v>-882</v>
      </c>
      <c r="F41" s="24">
        <f t="shared" si="0"/>
        <v>-901</v>
      </c>
      <c r="G41" s="23">
        <v>-224</v>
      </c>
      <c r="H41" s="23">
        <v>-221</v>
      </c>
      <c r="I41" s="23">
        <v>-225</v>
      </c>
      <c r="J41" s="23">
        <v>-231</v>
      </c>
    </row>
    <row r="42" spans="1:10" ht="18.75" customHeight="1">
      <c r="A42" s="7" t="s">
        <v>304</v>
      </c>
      <c r="B42" s="56">
        <v>3195</v>
      </c>
      <c r="C42" s="32">
        <f>SUM(C9,C22)</f>
        <v>318</v>
      </c>
      <c r="D42" s="32">
        <f t="shared" ref="D42:J42" si="2">SUM(D9,D22)</f>
        <v>0</v>
      </c>
      <c r="E42" s="32">
        <f t="shared" si="2"/>
        <v>699</v>
      </c>
      <c r="F42" s="32">
        <f t="shared" si="0"/>
        <v>250</v>
      </c>
      <c r="G42" s="32">
        <f t="shared" si="2"/>
        <v>1338</v>
      </c>
      <c r="H42" s="32">
        <f t="shared" si="2"/>
        <v>-42</v>
      </c>
      <c r="I42" s="32">
        <f t="shared" si="2"/>
        <v>704</v>
      </c>
      <c r="J42" s="32">
        <f t="shared" si="2"/>
        <v>-1750</v>
      </c>
    </row>
    <row r="43" spans="1:10" ht="29.25" customHeight="1">
      <c r="A43" s="122" t="s">
        <v>305</v>
      </c>
      <c r="B43" s="112"/>
      <c r="C43" s="302"/>
      <c r="D43" s="303"/>
      <c r="E43" s="303"/>
      <c r="F43" s="303"/>
      <c r="G43" s="303"/>
      <c r="H43" s="303"/>
      <c r="I43" s="303"/>
      <c r="J43" s="304"/>
    </row>
    <row r="44" spans="1:10" ht="18.75" customHeight="1">
      <c r="A44" s="52" t="s">
        <v>306</v>
      </c>
      <c r="B44" s="110">
        <v>3200</v>
      </c>
      <c r="C44" s="32">
        <f>SUM(C45,C47:C51)</f>
        <v>0</v>
      </c>
      <c r="D44" s="32">
        <f>SUM(D45,D47:D51)</f>
        <v>0</v>
      </c>
      <c r="E44" s="32">
        <f>SUM(E45,E47:E51)</f>
        <v>0</v>
      </c>
      <c r="F44" s="34">
        <f>SUM(G44:J44)</f>
        <v>0</v>
      </c>
      <c r="G44" s="32">
        <f>SUM(G45,G47:G51)</f>
        <v>0</v>
      </c>
      <c r="H44" s="32">
        <f>SUM(H45,H47:H51)</f>
        <v>0</v>
      </c>
      <c r="I44" s="32">
        <f>SUM(I45,I47:I51)</f>
        <v>0</v>
      </c>
      <c r="J44" s="32">
        <f>SUM(J45,J47:J51)</f>
        <v>0</v>
      </c>
    </row>
    <row r="45" spans="1:10" ht="18.75" customHeight="1">
      <c r="A45" s="5" t="s">
        <v>307</v>
      </c>
      <c r="B45" s="6">
        <v>3210</v>
      </c>
      <c r="C45" s="23"/>
      <c r="D45" s="23"/>
      <c r="E45" s="23"/>
      <c r="F45" s="24">
        <f t="shared" si="0"/>
        <v>0</v>
      </c>
      <c r="G45" s="23"/>
      <c r="H45" s="23"/>
      <c r="I45" s="23"/>
      <c r="J45" s="23"/>
    </row>
    <row r="46" spans="1:10" ht="18.75" customHeight="1">
      <c r="A46" s="5" t="s">
        <v>308</v>
      </c>
      <c r="B46" s="6">
        <v>3215</v>
      </c>
      <c r="C46" s="23"/>
      <c r="D46" s="23"/>
      <c r="E46" s="23"/>
      <c r="F46" s="24">
        <f t="shared" si="0"/>
        <v>0</v>
      </c>
      <c r="G46" s="23"/>
      <c r="H46" s="23"/>
      <c r="I46" s="23"/>
      <c r="J46" s="23"/>
    </row>
    <row r="47" spans="1:10" ht="18.75" customHeight="1">
      <c r="A47" s="5" t="s">
        <v>309</v>
      </c>
      <c r="B47" s="6">
        <v>3220</v>
      </c>
      <c r="C47" s="23"/>
      <c r="D47" s="23"/>
      <c r="E47" s="23"/>
      <c r="F47" s="24">
        <f t="shared" si="0"/>
        <v>0</v>
      </c>
      <c r="G47" s="23"/>
      <c r="H47" s="23"/>
      <c r="I47" s="23"/>
      <c r="J47" s="23"/>
    </row>
    <row r="48" spans="1:10" ht="18.75" customHeight="1">
      <c r="A48" s="5" t="s">
        <v>310</v>
      </c>
      <c r="B48" s="6">
        <v>3225</v>
      </c>
      <c r="C48" s="23"/>
      <c r="D48" s="23"/>
      <c r="E48" s="23"/>
      <c r="F48" s="24">
        <f t="shared" si="0"/>
        <v>0</v>
      </c>
      <c r="G48" s="23"/>
      <c r="H48" s="23"/>
      <c r="I48" s="23"/>
      <c r="J48" s="23"/>
    </row>
    <row r="49" spans="1:10" ht="18.75" customHeight="1">
      <c r="A49" s="5" t="s">
        <v>311</v>
      </c>
      <c r="B49" s="6">
        <v>3230</v>
      </c>
      <c r="C49" s="23"/>
      <c r="D49" s="23"/>
      <c r="E49" s="23"/>
      <c r="F49" s="24">
        <f t="shared" si="0"/>
        <v>0</v>
      </c>
      <c r="G49" s="23"/>
      <c r="H49" s="23"/>
      <c r="I49" s="23"/>
      <c r="J49" s="23"/>
    </row>
    <row r="50" spans="1:10" ht="18.75" customHeight="1">
      <c r="A50" s="5" t="s">
        <v>312</v>
      </c>
      <c r="B50" s="6">
        <v>3235</v>
      </c>
      <c r="C50" s="23"/>
      <c r="D50" s="23"/>
      <c r="E50" s="23"/>
      <c r="F50" s="24">
        <f t="shared" si="0"/>
        <v>0</v>
      </c>
      <c r="G50" s="23"/>
      <c r="H50" s="23"/>
      <c r="I50" s="23"/>
      <c r="J50" s="23"/>
    </row>
    <row r="51" spans="1:10" ht="18.75" customHeight="1">
      <c r="A51" s="5" t="s">
        <v>290</v>
      </c>
      <c r="B51" s="6">
        <v>3240</v>
      </c>
      <c r="C51" s="23"/>
      <c r="D51" s="23"/>
      <c r="E51" s="23"/>
      <c r="F51" s="24">
        <f t="shared" si="0"/>
        <v>0</v>
      </c>
      <c r="G51" s="23"/>
      <c r="H51" s="23"/>
      <c r="I51" s="23"/>
      <c r="J51" s="23"/>
    </row>
    <row r="52" spans="1:10" ht="18.75" customHeight="1">
      <c r="A52" s="7" t="s">
        <v>313</v>
      </c>
      <c r="B52" s="8">
        <v>3255</v>
      </c>
      <c r="C52" s="32">
        <f>SUM(C53,C55,C60,C61)</f>
        <v>0</v>
      </c>
      <c r="D52" s="32">
        <f>SUM(D53,D55,D60,D61)</f>
        <v>0</v>
      </c>
      <c r="E52" s="32">
        <f>SUM(E53,E55,E60,E61)</f>
        <v>0</v>
      </c>
      <c r="F52" s="32">
        <f t="shared" si="0"/>
        <v>0</v>
      </c>
      <c r="G52" s="32">
        <f>SUM(G53,G55,G60,G61)</f>
        <v>0</v>
      </c>
      <c r="H52" s="32">
        <f>SUM(H53,H55,H60,H61)</f>
        <v>0</v>
      </c>
      <c r="I52" s="32">
        <f>SUM(I53,I55,I60,I61)</f>
        <v>0</v>
      </c>
      <c r="J52" s="32">
        <f>SUM(J53,J55,J60,J61)</f>
        <v>0</v>
      </c>
    </row>
    <row r="53" spans="1:10" ht="18.75" customHeight="1">
      <c r="A53" s="5" t="s">
        <v>314</v>
      </c>
      <c r="B53" s="57">
        <v>3260</v>
      </c>
      <c r="C53" s="23" t="s">
        <v>164</v>
      </c>
      <c r="D53" s="23" t="s">
        <v>164</v>
      </c>
      <c r="E53" s="23" t="s">
        <v>164</v>
      </c>
      <c r="F53" s="24">
        <f t="shared" si="0"/>
        <v>0</v>
      </c>
      <c r="G53" s="23" t="s">
        <v>164</v>
      </c>
      <c r="H53" s="23" t="s">
        <v>164</v>
      </c>
      <c r="I53" s="23" t="s">
        <v>164</v>
      </c>
      <c r="J53" s="23" t="s">
        <v>164</v>
      </c>
    </row>
    <row r="54" spans="1:10" ht="18.75" customHeight="1">
      <c r="A54" s="5" t="s">
        <v>315</v>
      </c>
      <c r="B54" s="57">
        <v>3265</v>
      </c>
      <c r="C54" s="23" t="s">
        <v>164</v>
      </c>
      <c r="D54" s="23" t="s">
        <v>164</v>
      </c>
      <c r="E54" s="23" t="s">
        <v>164</v>
      </c>
      <c r="F54" s="24">
        <f t="shared" si="0"/>
        <v>0</v>
      </c>
      <c r="G54" s="23" t="s">
        <v>164</v>
      </c>
      <c r="H54" s="23" t="s">
        <v>164</v>
      </c>
      <c r="I54" s="23" t="s">
        <v>164</v>
      </c>
      <c r="J54" s="23" t="s">
        <v>164</v>
      </c>
    </row>
    <row r="55" spans="1:10" ht="18.75" customHeight="1">
      <c r="A55" s="5" t="s">
        <v>316</v>
      </c>
      <c r="B55" s="6">
        <v>3270</v>
      </c>
      <c r="C55" s="33">
        <f>SUM(C56:C59)</f>
        <v>0</v>
      </c>
      <c r="D55" s="32">
        <f>SUM(D56:D59)</f>
        <v>0</v>
      </c>
      <c r="E55" s="33">
        <f>SUM(E56:E59)</f>
        <v>0</v>
      </c>
      <c r="F55" s="32">
        <f t="shared" si="0"/>
        <v>0</v>
      </c>
      <c r="G55" s="33">
        <f>SUM(G56:G59)</f>
        <v>0</v>
      </c>
      <c r="H55" s="33">
        <f>SUM(H56:H59)</f>
        <v>0</v>
      </c>
      <c r="I55" s="33">
        <f>SUM(I56:I59)</f>
        <v>0</v>
      </c>
      <c r="J55" s="33">
        <f>SUM(J56:J59)</f>
        <v>0</v>
      </c>
    </row>
    <row r="56" spans="1:10" ht="18.75" customHeight="1">
      <c r="A56" s="5" t="s">
        <v>317</v>
      </c>
      <c r="B56" s="6">
        <v>3271</v>
      </c>
      <c r="C56" s="23" t="s">
        <v>164</v>
      </c>
      <c r="D56" s="23" t="s">
        <v>164</v>
      </c>
      <c r="E56" s="23" t="s">
        <v>164</v>
      </c>
      <c r="F56" s="24">
        <f t="shared" si="0"/>
        <v>0</v>
      </c>
      <c r="G56" s="23" t="s">
        <v>164</v>
      </c>
      <c r="H56" s="23" t="s">
        <v>164</v>
      </c>
      <c r="I56" s="23" t="s">
        <v>164</v>
      </c>
      <c r="J56" s="23" t="s">
        <v>164</v>
      </c>
    </row>
    <row r="57" spans="1:10" ht="18.75" customHeight="1">
      <c r="A57" s="5" t="s">
        <v>318</v>
      </c>
      <c r="B57" s="6">
        <v>3272</v>
      </c>
      <c r="C57" s="23" t="s">
        <v>164</v>
      </c>
      <c r="D57" s="23" t="s">
        <v>164</v>
      </c>
      <c r="E57" s="23" t="s">
        <v>164</v>
      </c>
      <c r="F57" s="24">
        <f t="shared" si="0"/>
        <v>0</v>
      </c>
      <c r="G57" s="23" t="s">
        <v>164</v>
      </c>
      <c r="H57" s="23" t="s">
        <v>164</v>
      </c>
      <c r="I57" s="23" t="s">
        <v>164</v>
      </c>
      <c r="J57" s="23" t="s">
        <v>164</v>
      </c>
    </row>
    <row r="58" spans="1:10" ht="18.75" customHeight="1">
      <c r="A58" s="5" t="s">
        <v>319</v>
      </c>
      <c r="B58" s="112">
        <v>3273</v>
      </c>
      <c r="C58" s="23" t="s">
        <v>164</v>
      </c>
      <c r="D58" s="23" t="s">
        <v>164</v>
      </c>
      <c r="E58" s="23" t="s">
        <v>164</v>
      </c>
      <c r="F58" s="24">
        <f t="shared" si="0"/>
        <v>0</v>
      </c>
      <c r="G58" s="23" t="s">
        <v>164</v>
      </c>
      <c r="H58" s="23" t="s">
        <v>164</v>
      </c>
      <c r="I58" s="23" t="s">
        <v>164</v>
      </c>
      <c r="J58" s="23" t="s">
        <v>164</v>
      </c>
    </row>
    <row r="59" spans="1:10" ht="18.75" customHeight="1">
      <c r="A59" s="5" t="s">
        <v>320</v>
      </c>
      <c r="B59" s="117">
        <v>3274</v>
      </c>
      <c r="C59" s="23" t="s">
        <v>164</v>
      </c>
      <c r="D59" s="23" t="s">
        <v>164</v>
      </c>
      <c r="E59" s="23" t="s">
        <v>164</v>
      </c>
      <c r="F59" s="24">
        <f t="shared" si="0"/>
        <v>0</v>
      </c>
      <c r="G59" s="23" t="s">
        <v>164</v>
      </c>
      <c r="H59" s="23" t="s">
        <v>164</v>
      </c>
      <c r="I59" s="23" t="s">
        <v>164</v>
      </c>
      <c r="J59" s="23" t="s">
        <v>164</v>
      </c>
    </row>
    <row r="60" spans="1:10" ht="18.75" customHeight="1">
      <c r="A60" s="5" t="s">
        <v>321</v>
      </c>
      <c r="B60" s="58">
        <v>3280</v>
      </c>
      <c r="C60" s="23" t="s">
        <v>164</v>
      </c>
      <c r="D60" s="23" t="s">
        <v>164</v>
      </c>
      <c r="E60" s="23" t="s">
        <v>164</v>
      </c>
      <c r="F60" s="24">
        <f t="shared" si="0"/>
        <v>0</v>
      </c>
      <c r="G60" s="23" t="s">
        <v>164</v>
      </c>
      <c r="H60" s="23" t="s">
        <v>164</v>
      </c>
      <c r="I60" s="23" t="s">
        <v>164</v>
      </c>
      <c r="J60" s="23" t="s">
        <v>164</v>
      </c>
    </row>
    <row r="61" spans="1:10" ht="18.75" customHeight="1">
      <c r="A61" s="5" t="s">
        <v>322</v>
      </c>
      <c r="B61" s="59">
        <v>3290</v>
      </c>
      <c r="C61" s="23" t="s">
        <v>164</v>
      </c>
      <c r="D61" s="23" t="s">
        <v>164</v>
      </c>
      <c r="E61" s="23" t="s">
        <v>164</v>
      </c>
      <c r="F61" s="24">
        <f t="shared" si="0"/>
        <v>0</v>
      </c>
      <c r="G61" s="23" t="s">
        <v>164</v>
      </c>
      <c r="H61" s="23" t="s">
        <v>164</v>
      </c>
      <c r="I61" s="23" t="s">
        <v>164</v>
      </c>
      <c r="J61" s="23" t="s">
        <v>164</v>
      </c>
    </row>
    <row r="62" spans="1:10" ht="18.75" customHeight="1">
      <c r="A62" s="60" t="s">
        <v>323</v>
      </c>
      <c r="B62" s="8">
        <v>3295</v>
      </c>
      <c r="C62" s="32">
        <f>SUM(C44,C52)</f>
        <v>0</v>
      </c>
      <c r="D62" s="32">
        <f t="shared" ref="D62:J62" si="3">SUM(D44,D52)</f>
        <v>0</v>
      </c>
      <c r="E62" s="32">
        <f t="shared" si="3"/>
        <v>0</v>
      </c>
      <c r="F62" s="32">
        <f t="shared" si="0"/>
        <v>0</v>
      </c>
      <c r="G62" s="32">
        <f t="shared" si="3"/>
        <v>0</v>
      </c>
      <c r="H62" s="32">
        <f t="shared" si="3"/>
        <v>0</v>
      </c>
      <c r="I62" s="32">
        <f t="shared" si="3"/>
        <v>0</v>
      </c>
      <c r="J62" s="32">
        <f t="shared" si="3"/>
        <v>0</v>
      </c>
    </row>
    <row r="63" spans="1:10" ht="29.25" customHeight="1">
      <c r="A63" s="122" t="s">
        <v>324</v>
      </c>
      <c r="B63" s="8"/>
      <c r="C63" s="302"/>
      <c r="D63" s="303"/>
      <c r="E63" s="303"/>
      <c r="F63" s="303"/>
      <c r="G63" s="303"/>
      <c r="H63" s="303"/>
      <c r="I63" s="303"/>
      <c r="J63" s="304"/>
    </row>
    <row r="64" spans="1:10" ht="18.75" customHeight="1">
      <c r="A64" s="7" t="s">
        <v>325</v>
      </c>
      <c r="B64" s="8">
        <v>3300</v>
      </c>
      <c r="C64" s="32">
        <f>SUM(C65,C66,C70)</f>
        <v>0</v>
      </c>
      <c r="D64" s="32">
        <f>SUM(D65,D66,D70)</f>
        <v>0</v>
      </c>
      <c r="E64" s="32">
        <f>SUM(E65,E66,E70)</f>
        <v>0</v>
      </c>
      <c r="F64" s="32">
        <f t="shared" si="0"/>
        <v>0</v>
      </c>
      <c r="G64" s="32">
        <f>SUM(G65,G66,G70)</f>
        <v>0</v>
      </c>
      <c r="H64" s="32">
        <f>SUM(H65,H66,H70)</f>
        <v>0</v>
      </c>
      <c r="I64" s="32">
        <f>SUM(I65,I66,I70)</f>
        <v>0</v>
      </c>
      <c r="J64" s="32">
        <f>SUM(J65,J66,J70)</f>
        <v>0</v>
      </c>
    </row>
    <row r="65" spans="1:10" ht="18.75" customHeight="1">
      <c r="A65" s="5" t="s">
        <v>326</v>
      </c>
      <c r="B65" s="112">
        <v>3305</v>
      </c>
      <c r="C65" s="23"/>
      <c r="D65" s="23"/>
      <c r="E65" s="23"/>
      <c r="F65" s="24">
        <f t="shared" si="0"/>
        <v>0</v>
      </c>
      <c r="G65" s="23"/>
      <c r="H65" s="23"/>
      <c r="I65" s="23"/>
      <c r="J65" s="23"/>
    </row>
    <row r="66" spans="1:10" ht="18.75" customHeight="1">
      <c r="A66" s="5" t="s">
        <v>327</v>
      </c>
      <c r="B66" s="112">
        <v>3310</v>
      </c>
      <c r="C66" s="24">
        <f>SUM(C67:C69)</f>
        <v>0</v>
      </c>
      <c r="D66" s="24">
        <f>SUM(D67:D69)</f>
        <v>0</v>
      </c>
      <c r="E66" s="24">
        <f>SUM(E67:E69)</f>
        <v>0</v>
      </c>
      <c r="F66" s="24">
        <f t="shared" si="0"/>
        <v>0</v>
      </c>
      <c r="G66" s="24">
        <f>SUM(G67:G69)</f>
        <v>0</v>
      </c>
      <c r="H66" s="24">
        <f>SUM(H67:H69)</f>
        <v>0</v>
      </c>
      <c r="I66" s="24">
        <f>SUM(I67:I69)</f>
        <v>0</v>
      </c>
      <c r="J66" s="24">
        <f>SUM(J67:J69)</f>
        <v>0</v>
      </c>
    </row>
    <row r="67" spans="1:10" ht="18.75" customHeight="1">
      <c r="A67" s="5" t="s">
        <v>287</v>
      </c>
      <c r="B67" s="112">
        <v>3311</v>
      </c>
      <c r="C67" s="23"/>
      <c r="D67" s="23"/>
      <c r="E67" s="23"/>
      <c r="F67" s="24">
        <f t="shared" si="0"/>
        <v>0</v>
      </c>
      <c r="G67" s="23"/>
      <c r="H67" s="23"/>
      <c r="I67" s="23"/>
      <c r="J67" s="23"/>
    </row>
    <row r="68" spans="1:10" ht="18.75" customHeight="1">
      <c r="A68" s="5" t="s">
        <v>288</v>
      </c>
      <c r="B68" s="6">
        <v>3312</v>
      </c>
      <c r="C68" s="23"/>
      <c r="D68" s="23"/>
      <c r="E68" s="23"/>
      <c r="F68" s="24">
        <f t="shared" si="0"/>
        <v>0</v>
      </c>
      <c r="G68" s="23"/>
      <c r="H68" s="23"/>
      <c r="I68" s="23"/>
      <c r="J68" s="23"/>
    </row>
    <row r="69" spans="1:10" ht="18.75" customHeight="1">
      <c r="A69" s="5" t="s">
        <v>289</v>
      </c>
      <c r="B69" s="6">
        <v>3313</v>
      </c>
      <c r="C69" s="23"/>
      <c r="D69" s="23"/>
      <c r="E69" s="23"/>
      <c r="F69" s="24">
        <f t="shared" si="0"/>
        <v>0</v>
      </c>
      <c r="G69" s="23"/>
      <c r="H69" s="23"/>
      <c r="I69" s="23"/>
      <c r="J69" s="23"/>
    </row>
    <row r="70" spans="1:10" ht="18.75" customHeight="1">
      <c r="A70" s="5" t="s">
        <v>290</v>
      </c>
      <c r="B70" s="6">
        <v>3320</v>
      </c>
      <c r="C70" s="23"/>
      <c r="D70" s="23"/>
      <c r="E70" s="23"/>
      <c r="F70" s="24">
        <f t="shared" si="0"/>
        <v>0</v>
      </c>
      <c r="G70" s="23"/>
      <c r="H70" s="23"/>
      <c r="I70" s="23"/>
      <c r="J70" s="23"/>
    </row>
    <row r="71" spans="1:10" ht="18.75" customHeight="1">
      <c r="A71" s="7" t="s">
        <v>328</v>
      </c>
      <c r="B71" s="8">
        <v>3330</v>
      </c>
      <c r="C71" s="32">
        <f>SUM(C72:C73,C77:C80)</f>
        <v>0</v>
      </c>
      <c r="D71" s="32">
        <f>SUM(D72:D73,D77:D80)</f>
        <v>0</v>
      </c>
      <c r="E71" s="32">
        <f>SUM(E72:E73,E77:E80)</f>
        <v>0</v>
      </c>
      <c r="F71" s="32">
        <f t="shared" si="0"/>
        <v>0</v>
      </c>
      <c r="G71" s="32">
        <f>SUM(G72:G73,G77:G80)</f>
        <v>0</v>
      </c>
      <c r="H71" s="32">
        <f>SUM(H72:H73,H77:H80)</f>
        <v>0</v>
      </c>
      <c r="I71" s="32">
        <f>SUM(I72:I73,I77:I80)</f>
        <v>0</v>
      </c>
      <c r="J71" s="32">
        <f>SUM(J72:J73,J77:J80)</f>
        <v>0</v>
      </c>
    </row>
    <row r="72" spans="1:10" ht="18.75" customHeight="1">
      <c r="A72" s="5" t="s">
        <v>329</v>
      </c>
      <c r="B72" s="112">
        <v>3335</v>
      </c>
      <c r="C72" s="23" t="s">
        <v>164</v>
      </c>
      <c r="D72" s="23" t="s">
        <v>164</v>
      </c>
      <c r="E72" s="23" t="s">
        <v>164</v>
      </c>
      <c r="F72" s="24">
        <f t="shared" si="0"/>
        <v>0</v>
      </c>
      <c r="G72" s="23" t="s">
        <v>164</v>
      </c>
      <c r="H72" s="23" t="s">
        <v>164</v>
      </c>
      <c r="I72" s="23" t="s">
        <v>164</v>
      </c>
      <c r="J72" s="23" t="s">
        <v>164</v>
      </c>
    </row>
    <row r="73" spans="1:10" ht="18.75" customHeight="1">
      <c r="A73" s="5" t="s">
        <v>330</v>
      </c>
      <c r="B73" s="112">
        <v>3340</v>
      </c>
      <c r="C73" s="24">
        <f>SUM(C74:C76)</f>
        <v>0</v>
      </c>
      <c r="D73" s="24">
        <f>SUM(D74:D76)</f>
        <v>0</v>
      </c>
      <c r="E73" s="24">
        <f>SUM(E74:E76)</f>
        <v>0</v>
      </c>
      <c r="F73" s="24">
        <f t="shared" si="0"/>
        <v>0</v>
      </c>
      <c r="G73" s="24">
        <f>SUM(G74:G76)</f>
        <v>0</v>
      </c>
      <c r="H73" s="24">
        <f>SUM(H74:H76)</f>
        <v>0</v>
      </c>
      <c r="I73" s="24">
        <f>SUM(I74:I76)</f>
        <v>0</v>
      </c>
      <c r="J73" s="24">
        <f>SUM(J74:J76)</f>
        <v>0</v>
      </c>
    </row>
    <row r="74" spans="1:10" ht="18.75" customHeight="1">
      <c r="A74" s="5" t="s">
        <v>287</v>
      </c>
      <c r="B74" s="112">
        <v>3341</v>
      </c>
      <c r="C74" s="23" t="s">
        <v>164</v>
      </c>
      <c r="D74" s="23" t="s">
        <v>164</v>
      </c>
      <c r="E74" s="23" t="s">
        <v>164</v>
      </c>
      <c r="F74" s="24">
        <f t="shared" si="0"/>
        <v>0</v>
      </c>
      <c r="G74" s="23" t="s">
        <v>164</v>
      </c>
      <c r="H74" s="23" t="s">
        <v>164</v>
      </c>
      <c r="I74" s="23" t="s">
        <v>164</v>
      </c>
      <c r="J74" s="23" t="s">
        <v>164</v>
      </c>
    </row>
    <row r="75" spans="1:10" ht="18.75" customHeight="1">
      <c r="A75" s="5" t="s">
        <v>288</v>
      </c>
      <c r="B75" s="112">
        <v>3342</v>
      </c>
      <c r="C75" s="23" t="s">
        <v>164</v>
      </c>
      <c r="D75" s="23" t="s">
        <v>164</v>
      </c>
      <c r="E75" s="23" t="s">
        <v>164</v>
      </c>
      <c r="F75" s="24">
        <f t="shared" si="0"/>
        <v>0</v>
      </c>
      <c r="G75" s="23" t="s">
        <v>164</v>
      </c>
      <c r="H75" s="23" t="s">
        <v>164</v>
      </c>
      <c r="I75" s="23" t="s">
        <v>164</v>
      </c>
      <c r="J75" s="23" t="s">
        <v>164</v>
      </c>
    </row>
    <row r="76" spans="1:10" ht="18.75" customHeight="1">
      <c r="A76" s="5" t="s">
        <v>289</v>
      </c>
      <c r="B76" s="112">
        <v>3343</v>
      </c>
      <c r="C76" s="23" t="s">
        <v>164</v>
      </c>
      <c r="D76" s="23" t="s">
        <v>164</v>
      </c>
      <c r="E76" s="23" t="s">
        <v>164</v>
      </c>
      <c r="F76" s="24">
        <f t="shared" ref="F76:F84" si="4">SUM(G76:J76)</f>
        <v>0</v>
      </c>
      <c r="G76" s="23" t="s">
        <v>164</v>
      </c>
      <c r="H76" s="23" t="s">
        <v>164</v>
      </c>
      <c r="I76" s="23" t="s">
        <v>164</v>
      </c>
      <c r="J76" s="23" t="s">
        <v>164</v>
      </c>
    </row>
    <row r="77" spans="1:10" ht="18.75" customHeight="1">
      <c r="A77" s="5" t="s">
        <v>331</v>
      </c>
      <c r="B77" s="112">
        <v>3350</v>
      </c>
      <c r="C77" s="23" t="s">
        <v>164</v>
      </c>
      <c r="D77" s="23" t="s">
        <v>164</v>
      </c>
      <c r="E77" s="23" t="s">
        <v>164</v>
      </c>
      <c r="F77" s="24">
        <f t="shared" si="4"/>
        <v>0</v>
      </c>
      <c r="G77" s="23" t="s">
        <v>164</v>
      </c>
      <c r="H77" s="23" t="s">
        <v>164</v>
      </c>
      <c r="I77" s="23" t="s">
        <v>164</v>
      </c>
      <c r="J77" s="23" t="s">
        <v>164</v>
      </c>
    </row>
    <row r="78" spans="1:10" ht="18.75" customHeight="1">
      <c r="A78" s="5" t="s">
        <v>332</v>
      </c>
      <c r="B78" s="6">
        <v>3360</v>
      </c>
      <c r="C78" s="23" t="s">
        <v>164</v>
      </c>
      <c r="D78" s="23" t="s">
        <v>164</v>
      </c>
      <c r="E78" s="23" t="s">
        <v>164</v>
      </c>
      <c r="F78" s="24">
        <f t="shared" si="4"/>
        <v>0</v>
      </c>
      <c r="G78" s="23" t="s">
        <v>164</v>
      </c>
      <c r="H78" s="23" t="s">
        <v>164</v>
      </c>
      <c r="I78" s="23" t="s">
        <v>164</v>
      </c>
      <c r="J78" s="23" t="s">
        <v>164</v>
      </c>
    </row>
    <row r="79" spans="1:10" ht="18.75" customHeight="1">
      <c r="A79" s="5" t="s">
        <v>333</v>
      </c>
      <c r="B79" s="6">
        <v>3370</v>
      </c>
      <c r="C79" s="23" t="s">
        <v>164</v>
      </c>
      <c r="D79" s="23" t="s">
        <v>164</v>
      </c>
      <c r="E79" s="23" t="s">
        <v>164</v>
      </c>
      <c r="F79" s="24">
        <f t="shared" si="4"/>
        <v>0</v>
      </c>
      <c r="G79" s="23" t="s">
        <v>164</v>
      </c>
      <c r="H79" s="23" t="s">
        <v>164</v>
      </c>
      <c r="I79" s="23" t="s">
        <v>164</v>
      </c>
      <c r="J79" s="23" t="s">
        <v>164</v>
      </c>
    </row>
    <row r="80" spans="1:10" ht="18.75" customHeight="1">
      <c r="A80" s="5" t="s">
        <v>322</v>
      </c>
      <c r="B80" s="6">
        <v>3380</v>
      </c>
      <c r="C80" s="23" t="s">
        <v>164</v>
      </c>
      <c r="D80" s="23" t="s">
        <v>164</v>
      </c>
      <c r="E80" s="23" t="s">
        <v>164</v>
      </c>
      <c r="F80" s="24">
        <f t="shared" si="4"/>
        <v>0</v>
      </c>
      <c r="G80" s="23" t="s">
        <v>164</v>
      </c>
      <c r="H80" s="23" t="s">
        <v>164</v>
      </c>
      <c r="I80" s="23" t="s">
        <v>164</v>
      </c>
      <c r="J80" s="23" t="s">
        <v>164</v>
      </c>
    </row>
    <row r="81" spans="1:10" ht="18.75" customHeight="1">
      <c r="A81" s="7" t="s">
        <v>334</v>
      </c>
      <c r="B81" s="8">
        <v>3395</v>
      </c>
      <c r="C81" s="32">
        <f>SUM(C64,C71)</f>
        <v>0</v>
      </c>
      <c r="D81" s="32">
        <f t="shared" ref="D81:J81" si="5">SUM(D64,D71)</f>
        <v>0</v>
      </c>
      <c r="E81" s="32">
        <f t="shared" si="5"/>
        <v>0</v>
      </c>
      <c r="F81" s="32">
        <f t="shared" si="4"/>
        <v>0</v>
      </c>
      <c r="G81" s="32">
        <f t="shared" si="5"/>
        <v>0</v>
      </c>
      <c r="H81" s="32">
        <f t="shared" si="5"/>
        <v>0</v>
      </c>
      <c r="I81" s="32">
        <f t="shared" si="5"/>
        <v>0</v>
      </c>
      <c r="J81" s="32">
        <f t="shared" si="5"/>
        <v>0</v>
      </c>
    </row>
    <row r="82" spans="1:10" ht="18.75" customHeight="1">
      <c r="A82" s="7" t="s">
        <v>335</v>
      </c>
      <c r="B82" s="94">
        <v>3400</v>
      </c>
      <c r="C82" s="32">
        <f t="shared" ref="C82:J82" si="6">SUM(C42,C62,C81)</f>
        <v>318</v>
      </c>
      <c r="D82" s="32">
        <f t="shared" si="6"/>
        <v>0</v>
      </c>
      <c r="E82" s="32">
        <f t="shared" si="6"/>
        <v>699</v>
      </c>
      <c r="F82" s="32">
        <f t="shared" si="6"/>
        <v>250</v>
      </c>
      <c r="G82" s="32">
        <f t="shared" si="6"/>
        <v>1338</v>
      </c>
      <c r="H82" s="32">
        <f t="shared" si="6"/>
        <v>-42</v>
      </c>
      <c r="I82" s="32">
        <f t="shared" si="6"/>
        <v>704</v>
      </c>
      <c r="J82" s="32">
        <f t="shared" si="6"/>
        <v>-1750</v>
      </c>
    </row>
    <row r="83" spans="1:10" ht="18.75" customHeight="1">
      <c r="A83" s="5" t="s">
        <v>336</v>
      </c>
      <c r="B83" s="57">
        <v>3405</v>
      </c>
      <c r="C83" s="61">
        <v>1683.5</v>
      </c>
      <c r="D83" s="62"/>
      <c r="E83" s="62">
        <v>2001</v>
      </c>
      <c r="F83" s="62">
        <v>2700</v>
      </c>
      <c r="G83" s="62">
        <v>2700</v>
      </c>
      <c r="H83" s="62">
        <v>4038</v>
      </c>
      <c r="I83" s="62">
        <v>3996</v>
      </c>
      <c r="J83" s="62">
        <v>4700</v>
      </c>
    </row>
    <row r="84" spans="1:10" ht="18.75" customHeight="1">
      <c r="A84" s="19" t="s">
        <v>337</v>
      </c>
      <c r="B84" s="57">
        <v>3410</v>
      </c>
      <c r="C84" s="61"/>
      <c r="D84" s="62"/>
      <c r="E84" s="62"/>
      <c r="F84" s="24">
        <f t="shared" si="4"/>
        <v>0</v>
      </c>
      <c r="G84" s="62"/>
      <c r="H84" s="62"/>
      <c r="I84" s="62"/>
      <c r="J84" s="62"/>
    </row>
    <row r="85" spans="1:10" ht="18.75" customHeight="1">
      <c r="A85" s="5" t="s">
        <v>338</v>
      </c>
      <c r="B85" s="6">
        <v>3415</v>
      </c>
      <c r="C85" s="33">
        <f t="shared" ref="C85:J85" si="7">SUM(C83,C82,C84)</f>
        <v>2001.5</v>
      </c>
      <c r="D85" s="33">
        <f t="shared" si="7"/>
        <v>0</v>
      </c>
      <c r="E85" s="33">
        <f t="shared" si="7"/>
        <v>2700</v>
      </c>
      <c r="F85" s="33">
        <f t="shared" si="7"/>
        <v>2950</v>
      </c>
      <c r="G85" s="33">
        <f t="shared" si="7"/>
        <v>4038</v>
      </c>
      <c r="H85" s="33">
        <f t="shared" si="7"/>
        <v>3996</v>
      </c>
      <c r="I85" s="33">
        <f t="shared" si="7"/>
        <v>4700</v>
      </c>
      <c r="J85" s="33">
        <f t="shared" si="7"/>
        <v>2950</v>
      </c>
    </row>
    <row r="86" spans="1:10" ht="18.75" customHeight="1">
      <c r="A86" s="1"/>
      <c r="B86" s="63"/>
      <c r="C86" s="64"/>
      <c r="D86" s="65"/>
      <c r="E86" s="65"/>
      <c r="F86" s="66"/>
      <c r="G86" s="65"/>
      <c r="H86" s="65"/>
      <c r="I86" s="65"/>
      <c r="J86" s="65"/>
    </row>
    <row r="87" spans="1:10" ht="18.75" customHeight="1">
      <c r="A87" s="1"/>
      <c r="B87" s="63"/>
      <c r="C87" s="64"/>
      <c r="D87" s="65"/>
      <c r="E87" s="65"/>
      <c r="F87" s="66"/>
      <c r="G87" s="65"/>
      <c r="H87" s="65"/>
      <c r="I87" s="65"/>
      <c r="J87" s="65"/>
    </row>
    <row r="88" spans="1:10" ht="18.75" customHeight="1">
      <c r="A88" s="163" t="s">
        <v>447</v>
      </c>
      <c r="B88" s="164"/>
      <c r="C88" s="232" t="s">
        <v>149</v>
      </c>
      <c r="D88" s="232"/>
      <c r="E88" s="232"/>
      <c r="F88" s="232"/>
      <c r="G88" s="165"/>
      <c r="H88" s="229" t="s">
        <v>448</v>
      </c>
      <c r="I88" s="229"/>
      <c r="J88" s="229"/>
    </row>
    <row r="89" spans="1:10" ht="18.75" customHeight="1">
      <c r="A89" s="168" t="s">
        <v>449</v>
      </c>
      <c r="B89" s="167"/>
      <c r="C89" s="230" t="s">
        <v>151</v>
      </c>
      <c r="D89" s="230"/>
      <c r="E89" s="230"/>
      <c r="F89" s="230"/>
      <c r="G89" s="168"/>
      <c r="H89" s="231"/>
      <c r="I89" s="231"/>
      <c r="J89" s="231"/>
    </row>
  </sheetData>
  <mergeCells count="15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  <mergeCell ref="C88:F88"/>
    <mergeCell ref="H88:J88"/>
  </mergeCells>
  <pageMargins left="1.1023622047244099" right="0.31496062992126" top="0.78740157480314998" bottom="0.74803149606299202" header="0.31496062992126" footer="0.31496062992126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M45"/>
  <sheetViews>
    <sheetView zoomScale="55" zoomScaleNormal="55" zoomScaleSheetLayoutView="48" workbookViewId="0">
      <selection activeCell="C20" sqref="C20:I20"/>
    </sheetView>
  </sheetViews>
  <sheetFormatPr defaultRowHeight="12.75"/>
  <cols>
    <col min="1" max="1" width="57.42578125" customWidth="1"/>
    <col min="2" max="13" width="18" customWidth="1"/>
  </cols>
  <sheetData>
    <row r="3" spans="1:13" ht="18.75">
      <c r="L3" s="171" t="s">
        <v>403</v>
      </c>
    </row>
    <row r="4" spans="1:13" ht="18.75">
      <c r="L4" s="171" t="s">
        <v>412</v>
      </c>
    </row>
    <row r="6" spans="1:13" ht="18.75">
      <c r="A6" s="305" t="s">
        <v>339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</row>
    <row r="7" spans="1:13" ht="18.75" customHeigh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310" t="s">
        <v>340</v>
      </c>
      <c r="M7" s="310"/>
    </row>
    <row r="8" spans="1:13" ht="27.75" customHeight="1">
      <c r="A8" s="306" t="s">
        <v>24</v>
      </c>
      <c r="B8" s="307"/>
      <c r="C8" s="307"/>
      <c r="D8" s="308"/>
      <c r="E8" s="211" t="s">
        <v>25</v>
      </c>
      <c r="F8" s="211" t="s">
        <v>240</v>
      </c>
      <c r="G8" s="211" t="s">
        <v>241</v>
      </c>
      <c r="H8" s="312" t="s">
        <v>28</v>
      </c>
      <c r="I8" s="211" t="s">
        <v>341</v>
      </c>
      <c r="J8" s="211" t="s">
        <v>157</v>
      </c>
      <c r="K8" s="211"/>
      <c r="L8" s="211"/>
      <c r="M8" s="211"/>
    </row>
    <row r="9" spans="1:13" ht="64.5" customHeight="1">
      <c r="A9" s="309"/>
      <c r="B9" s="310"/>
      <c r="C9" s="310"/>
      <c r="D9" s="311"/>
      <c r="E9" s="211"/>
      <c r="F9" s="211"/>
      <c r="G9" s="211"/>
      <c r="H9" s="312"/>
      <c r="I9" s="211"/>
      <c r="J9" s="173" t="s">
        <v>159</v>
      </c>
      <c r="K9" s="173" t="s">
        <v>160</v>
      </c>
      <c r="L9" s="173" t="s">
        <v>161</v>
      </c>
      <c r="M9" s="173" t="s">
        <v>162</v>
      </c>
    </row>
    <row r="10" spans="1:13" s="50" customFormat="1" ht="18.75" customHeight="1">
      <c r="A10" s="328">
        <v>1</v>
      </c>
      <c r="B10" s="329"/>
      <c r="C10" s="329"/>
      <c r="D10" s="330"/>
      <c r="E10" s="141">
        <v>2</v>
      </c>
      <c r="F10" s="141">
        <v>3</v>
      </c>
      <c r="G10" s="141">
        <v>4</v>
      </c>
      <c r="H10" s="141">
        <v>5</v>
      </c>
      <c r="I10" s="141">
        <v>6</v>
      </c>
      <c r="J10" s="141">
        <v>7</v>
      </c>
      <c r="K10" s="141">
        <v>8</v>
      </c>
      <c r="L10" s="141">
        <v>9</v>
      </c>
      <c r="M10" s="141">
        <v>10</v>
      </c>
    </row>
    <row r="11" spans="1:13" ht="44.25" customHeight="1">
      <c r="A11" s="331" t="s">
        <v>342</v>
      </c>
      <c r="B11" s="332"/>
      <c r="C11" s="332"/>
      <c r="D11" s="333"/>
      <c r="E11" s="174">
        <v>4000</v>
      </c>
      <c r="F11" s="32">
        <f>SUM(F12:F17)</f>
        <v>22683.1</v>
      </c>
      <c r="G11" s="32">
        <f>SUM(G12:G17)</f>
        <v>8200</v>
      </c>
      <c r="H11" s="32">
        <f>SUM(H12:H17)</f>
        <v>34708.699999999997</v>
      </c>
      <c r="I11" s="34">
        <f t="shared" ref="I11:I16" si="0">SUM(J11:M11)</f>
        <v>12227</v>
      </c>
      <c r="J11" s="32">
        <f>SUM(J12:J17)</f>
        <v>1927</v>
      </c>
      <c r="K11" s="32">
        <f>SUM(K12:K17)</f>
        <v>3250</v>
      </c>
      <c r="L11" s="32">
        <f>SUM(L12:L17)</f>
        <v>5050</v>
      </c>
      <c r="M11" s="32">
        <f>SUM(M12:M17)</f>
        <v>2000</v>
      </c>
    </row>
    <row r="12" spans="1:13" ht="18.75" customHeight="1">
      <c r="A12" s="313" t="s">
        <v>343</v>
      </c>
      <c r="B12" s="314"/>
      <c r="C12" s="314"/>
      <c r="D12" s="315"/>
      <c r="E12" s="141" t="s">
        <v>344</v>
      </c>
      <c r="F12" s="175">
        <v>815</v>
      </c>
      <c r="G12" s="175"/>
      <c r="H12" s="175">
        <v>28108.7</v>
      </c>
      <c r="I12" s="24">
        <f t="shared" si="0"/>
        <v>0</v>
      </c>
      <c r="J12" s="175"/>
      <c r="K12" s="175"/>
      <c r="L12" s="175"/>
      <c r="M12" s="175"/>
    </row>
    <row r="13" spans="1:13" ht="18.75" customHeight="1">
      <c r="A13" s="313" t="s">
        <v>345</v>
      </c>
      <c r="B13" s="314"/>
      <c r="C13" s="314"/>
      <c r="D13" s="315"/>
      <c r="E13" s="176">
        <v>4020</v>
      </c>
      <c r="F13" s="175">
        <v>13370.8</v>
      </c>
      <c r="G13" s="175">
        <v>2000</v>
      </c>
      <c r="H13" s="175">
        <v>1450</v>
      </c>
      <c r="I13" s="24">
        <f>SUM(J13:M13)</f>
        <v>3500</v>
      </c>
      <c r="J13" s="175">
        <v>750</v>
      </c>
      <c r="K13" s="175">
        <v>350</v>
      </c>
      <c r="L13" s="175">
        <v>2200</v>
      </c>
      <c r="M13" s="175">
        <v>200</v>
      </c>
    </row>
    <row r="14" spans="1:13" ht="18.75" customHeight="1">
      <c r="A14" s="313" t="s">
        <v>346</v>
      </c>
      <c r="B14" s="314"/>
      <c r="C14" s="314"/>
      <c r="D14" s="315"/>
      <c r="E14" s="141">
        <v>4030</v>
      </c>
      <c r="F14" s="175">
        <v>2365.1</v>
      </c>
      <c r="G14" s="175">
        <v>2200</v>
      </c>
      <c r="H14" s="175">
        <v>1650</v>
      </c>
      <c r="I14" s="24">
        <f>SUM(J14:M14)</f>
        <v>900</v>
      </c>
      <c r="J14" s="175">
        <v>250</v>
      </c>
      <c r="K14" s="175">
        <v>300</v>
      </c>
      <c r="L14" s="175">
        <v>150</v>
      </c>
      <c r="M14" s="175">
        <v>200</v>
      </c>
    </row>
    <row r="15" spans="1:13" ht="18.75" customHeight="1">
      <c r="A15" s="313" t="s">
        <v>347</v>
      </c>
      <c r="B15" s="314"/>
      <c r="C15" s="314"/>
      <c r="D15" s="315"/>
      <c r="E15" s="176">
        <v>4040</v>
      </c>
      <c r="F15" s="175"/>
      <c r="G15" s="175"/>
      <c r="H15" s="175"/>
      <c r="I15" s="24">
        <f t="shared" si="0"/>
        <v>0</v>
      </c>
      <c r="J15" s="175"/>
      <c r="K15" s="175"/>
      <c r="L15" s="175"/>
      <c r="M15" s="175"/>
    </row>
    <row r="16" spans="1:13" ht="18.75" customHeight="1">
      <c r="A16" s="313" t="s">
        <v>348</v>
      </c>
      <c r="B16" s="314"/>
      <c r="C16" s="314"/>
      <c r="D16" s="315"/>
      <c r="E16" s="141">
        <v>4050</v>
      </c>
      <c r="F16" s="175"/>
      <c r="G16" s="175"/>
      <c r="H16" s="175"/>
      <c r="I16" s="24">
        <f t="shared" si="0"/>
        <v>0</v>
      </c>
      <c r="J16" s="175"/>
      <c r="K16" s="175"/>
      <c r="L16" s="175"/>
      <c r="M16" s="175"/>
    </row>
    <row r="17" spans="1:13" ht="18.75" customHeight="1">
      <c r="A17" s="313" t="s">
        <v>349</v>
      </c>
      <c r="B17" s="314"/>
      <c r="C17" s="314"/>
      <c r="D17" s="315"/>
      <c r="E17" s="142">
        <v>4060</v>
      </c>
      <c r="F17" s="175">
        <v>6132.2</v>
      </c>
      <c r="G17" s="175">
        <v>4000</v>
      </c>
      <c r="H17" s="175">
        <v>3500</v>
      </c>
      <c r="I17" s="24">
        <f>SUM(J17:M17)</f>
        <v>7827</v>
      </c>
      <c r="J17" s="175">
        <v>927</v>
      </c>
      <c r="K17" s="175">
        <v>2600</v>
      </c>
      <c r="L17" s="175">
        <v>2700</v>
      </c>
      <c r="M17" s="175">
        <v>1600</v>
      </c>
    </row>
    <row r="18" spans="1:13" ht="15" customHeight="1">
      <c r="A18" s="177"/>
      <c r="B18" s="177"/>
      <c r="C18" s="177"/>
      <c r="D18" s="177"/>
      <c r="E18" s="178"/>
      <c r="F18" s="179"/>
      <c r="G18" s="180"/>
      <c r="H18" s="180"/>
      <c r="I18" s="179"/>
      <c r="J18" s="180"/>
      <c r="K18" s="180"/>
      <c r="L18" s="180"/>
      <c r="M18" s="180"/>
    </row>
    <row r="19" spans="1:13" ht="15" customHeight="1">
      <c r="A19" s="177"/>
      <c r="B19" s="177"/>
      <c r="C19" s="177"/>
      <c r="D19" s="177"/>
      <c r="E19" s="178"/>
      <c r="F19" s="179"/>
      <c r="G19" s="180"/>
      <c r="H19" s="180"/>
      <c r="I19" s="179"/>
      <c r="J19" s="180"/>
      <c r="K19" s="180"/>
      <c r="L19" s="180"/>
      <c r="M19" s="180"/>
    </row>
    <row r="20" spans="1:13" ht="15" customHeight="1">
      <c r="A20" s="322" t="s">
        <v>452</v>
      </c>
      <c r="B20" s="322"/>
      <c r="C20" s="232" t="s">
        <v>149</v>
      </c>
      <c r="D20" s="232"/>
      <c r="E20" s="232"/>
      <c r="F20" s="232"/>
      <c r="G20" s="232"/>
      <c r="H20" s="232"/>
      <c r="I20" s="232"/>
      <c r="J20" s="165"/>
      <c r="K20" s="231" t="s">
        <v>448</v>
      </c>
      <c r="L20" s="231"/>
      <c r="M20" s="231"/>
    </row>
    <row r="21" spans="1:13" ht="15" customHeight="1">
      <c r="A21" s="168" t="s">
        <v>273</v>
      </c>
      <c r="B21" s="181"/>
      <c r="C21" s="230" t="s">
        <v>350</v>
      </c>
      <c r="D21" s="230"/>
      <c r="E21" s="230"/>
      <c r="F21" s="230"/>
      <c r="G21" s="230"/>
      <c r="H21" s="230"/>
      <c r="I21" s="230"/>
      <c r="J21" s="168"/>
      <c r="K21" s="231"/>
      <c r="L21" s="231"/>
      <c r="M21" s="231"/>
    </row>
    <row r="22" spans="1:13" ht="15" customHeight="1">
      <c r="A22" s="177"/>
      <c r="B22" s="177"/>
      <c r="C22" s="177"/>
      <c r="D22" s="177"/>
      <c r="E22" s="178"/>
      <c r="F22" s="179"/>
      <c r="G22" s="180"/>
      <c r="H22" s="180"/>
      <c r="I22" s="179"/>
      <c r="J22" s="180"/>
      <c r="K22" s="180"/>
      <c r="L22" s="180"/>
      <c r="M22" s="180"/>
    </row>
    <row r="23" spans="1:13" ht="15" customHeight="1">
      <c r="A23" s="177"/>
      <c r="B23" s="177"/>
      <c r="C23" s="177"/>
      <c r="D23" s="177"/>
      <c r="E23" s="178"/>
      <c r="F23" s="179"/>
      <c r="G23" s="180"/>
      <c r="H23" s="180"/>
      <c r="I23" s="179"/>
      <c r="J23" s="180"/>
      <c r="K23" s="180"/>
      <c r="L23" s="180"/>
      <c r="M23" s="180"/>
    </row>
    <row r="24" spans="1:13" ht="15" customHeight="1">
      <c r="A24" s="181"/>
      <c r="B24" s="181"/>
      <c r="C24" s="181"/>
      <c r="D24" s="181"/>
      <c r="E24" s="145"/>
      <c r="F24" s="181"/>
      <c r="G24" s="181"/>
      <c r="H24" s="181"/>
      <c r="I24" s="181"/>
      <c r="J24" s="181"/>
      <c r="K24" s="144"/>
      <c r="L24" s="144"/>
      <c r="M24" s="144"/>
    </row>
    <row r="25" spans="1:13" ht="20.25" customHeight="1">
      <c r="A25" s="316" t="s">
        <v>351</v>
      </c>
      <c r="B25" s="316"/>
      <c r="C25" s="316"/>
      <c r="D25" s="316"/>
      <c r="E25" s="316"/>
      <c r="F25" s="316"/>
      <c r="G25" s="316"/>
      <c r="H25" s="316"/>
      <c r="I25" s="316"/>
      <c r="J25" s="316"/>
      <c r="K25" s="316"/>
      <c r="L25" s="316"/>
      <c r="M25" s="316"/>
    </row>
    <row r="26" spans="1:13" ht="20.25" customHeight="1">
      <c r="A26" s="182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</row>
    <row r="27" spans="1:13" ht="20.25" customHeight="1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</row>
    <row r="28" spans="1:13" ht="50.25" customHeight="1">
      <c r="A28" s="317" t="s">
        <v>352</v>
      </c>
      <c r="B28" s="323" t="s">
        <v>450</v>
      </c>
      <c r="C28" s="324"/>
      <c r="D28" s="325"/>
      <c r="E28" s="320" t="s">
        <v>353</v>
      </c>
      <c r="F28" s="323" t="s">
        <v>354</v>
      </c>
      <c r="G28" s="324"/>
      <c r="H28" s="324"/>
      <c r="I28" s="324"/>
      <c r="J28" s="325"/>
      <c r="K28" s="327" t="s">
        <v>451</v>
      </c>
      <c r="L28" s="327"/>
      <c r="M28" s="327"/>
    </row>
    <row r="29" spans="1:13" ht="30" customHeight="1">
      <c r="A29" s="318"/>
      <c r="B29" s="320" t="s">
        <v>153</v>
      </c>
      <c r="C29" s="323" t="s">
        <v>355</v>
      </c>
      <c r="D29" s="325"/>
      <c r="E29" s="326"/>
      <c r="F29" s="320" t="s">
        <v>356</v>
      </c>
      <c r="G29" s="320" t="s">
        <v>357</v>
      </c>
      <c r="H29" s="320" t="s">
        <v>358</v>
      </c>
      <c r="I29" s="320" t="s">
        <v>359</v>
      </c>
      <c r="J29" s="320" t="s">
        <v>360</v>
      </c>
      <c r="K29" s="320" t="s">
        <v>153</v>
      </c>
      <c r="L29" s="323" t="s">
        <v>355</v>
      </c>
      <c r="M29" s="325"/>
    </row>
    <row r="30" spans="1:13" ht="106.5" customHeight="1">
      <c r="A30" s="319"/>
      <c r="B30" s="321"/>
      <c r="C30" s="137" t="s">
        <v>356</v>
      </c>
      <c r="D30" s="137" t="s">
        <v>361</v>
      </c>
      <c r="E30" s="321"/>
      <c r="F30" s="321"/>
      <c r="G30" s="321"/>
      <c r="H30" s="321"/>
      <c r="I30" s="321"/>
      <c r="J30" s="321"/>
      <c r="K30" s="321"/>
      <c r="L30" s="137" t="s">
        <v>356</v>
      </c>
      <c r="M30" s="137" t="s">
        <v>361</v>
      </c>
    </row>
    <row r="31" spans="1:13" ht="18.75" customHeight="1">
      <c r="A31" s="183">
        <v>1</v>
      </c>
      <c r="B31" s="137">
        <v>2</v>
      </c>
      <c r="C31" s="137">
        <v>3</v>
      </c>
      <c r="D31" s="137">
        <v>4</v>
      </c>
      <c r="E31" s="137">
        <v>5</v>
      </c>
      <c r="F31" s="137">
        <v>6</v>
      </c>
      <c r="G31" s="137">
        <v>7</v>
      </c>
      <c r="H31" s="137">
        <v>8</v>
      </c>
      <c r="I31" s="137">
        <v>9</v>
      </c>
      <c r="J31" s="137">
        <v>10</v>
      </c>
      <c r="K31" s="137">
        <v>11</v>
      </c>
      <c r="L31" s="137">
        <v>12</v>
      </c>
      <c r="M31" s="137">
        <v>13</v>
      </c>
    </row>
    <row r="32" spans="1:13" ht="42.75" customHeight="1">
      <c r="A32" s="184" t="s">
        <v>362</v>
      </c>
      <c r="B32" s="32">
        <f>SUM(C32,D32)</f>
        <v>0</v>
      </c>
      <c r="C32" s="51"/>
      <c r="D32" s="51"/>
      <c r="E32" s="51"/>
      <c r="F32" s="185" t="s">
        <v>164</v>
      </c>
      <c r="G32" s="70"/>
      <c r="H32" s="185" t="s">
        <v>164</v>
      </c>
      <c r="I32" s="70"/>
      <c r="J32" s="185"/>
      <c r="K32" s="32">
        <f>SUM(L32,M32)</f>
        <v>0</v>
      </c>
      <c r="L32" s="32">
        <f>SUM(C32,E32,F32,I32)</f>
        <v>0</v>
      </c>
      <c r="M32" s="32">
        <f>SUM(D32,G32,H32,J32)</f>
        <v>0</v>
      </c>
    </row>
    <row r="33" spans="1:13" ht="18.75" customHeight="1">
      <c r="A33" s="186"/>
      <c r="B33" s="138">
        <f t="shared" ref="B33:B40" si="1">SUM(C33,D33)</f>
        <v>0</v>
      </c>
      <c r="C33" s="139"/>
      <c r="D33" s="139"/>
      <c r="E33" s="139"/>
      <c r="F33" s="175" t="s">
        <v>164</v>
      </c>
      <c r="G33" s="187"/>
      <c r="H33" s="175" t="s">
        <v>164</v>
      </c>
      <c r="I33" s="187"/>
      <c r="J33" s="175"/>
      <c r="K33" s="67">
        <f t="shared" ref="K33:K40" si="2">SUM(L33,M33)</f>
        <v>0</v>
      </c>
      <c r="L33" s="67">
        <f t="shared" ref="L33:L40" si="3">SUM(C33,E33,F33,I33)</f>
        <v>0</v>
      </c>
      <c r="M33" s="67">
        <f t="shared" ref="M33:M40" si="4">SUM(D33,G33,H33,J33)</f>
        <v>0</v>
      </c>
    </row>
    <row r="34" spans="1:13" ht="18.75" customHeight="1">
      <c r="A34" s="186"/>
      <c r="B34" s="138">
        <f t="shared" si="1"/>
        <v>0</v>
      </c>
      <c r="C34" s="49"/>
      <c r="D34" s="49"/>
      <c r="E34" s="49"/>
      <c r="F34" s="175" t="s">
        <v>164</v>
      </c>
      <c r="G34" s="71"/>
      <c r="H34" s="175" t="s">
        <v>164</v>
      </c>
      <c r="I34" s="71"/>
      <c r="J34" s="175"/>
      <c r="K34" s="67">
        <f t="shared" si="2"/>
        <v>0</v>
      </c>
      <c r="L34" s="67">
        <f t="shared" si="3"/>
        <v>0</v>
      </c>
      <c r="M34" s="67">
        <f t="shared" si="4"/>
        <v>0</v>
      </c>
    </row>
    <row r="35" spans="1:13" ht="43.5" customHeight="1">
      <c r="A35" s="184" t="s">
        <v>363</v>
      </c>
      <c r="B35" s="33">
        <f t="shared" si="1"/>
        <v>0</v>
      </c>
      <c r="C35" s="51"/>
      <c r="D35" s="51"/>
      <c r="E35" s="51"/>
      <c r="F35" s="175" t="s">
        <v>164</v>
      </c>
      <c r="G35" s="70"/>
      <c r="H35" s="185" t="s">
        <v>164</v>
      </c>
      <c r="I35" s="70"/>
      <c r="J35" s="185"/>
      <c r="K35" s="32">
        <f t="shared" si="2"/>
        <v>0</v>
      </c>
      <c r="L35" s="32">
        <f t="shared" si="3"/>
        <v>0</v>
      </c>
      <c r="M35" s="32">
        <f t="shared" si="4"/>
        <v>0</v>
      </c>
    </row>
    <row r="36" spans="1:13" ht="18.75" customHeight="1">
      <c r="A36" s="186"/>
      <c r="B36" s="138">
        <f t="shared" si="1"/>
        <v>0</v>
      </c>
      <c r="C36" s="49"/>
      <c r="D36" s="49"/>
      <c r="E36" s="49"/>
      <c r="F36" s="175" t="s">
        <v>164</v>
      </c>
      <c r="G36" s="71"/>
      <c r="H36" s="175" t="s">
        <v>164</v>
      </c>
      <c r="I36" s="71"/>
      <c r="J36" s="175"/>
      <c r="K36" s="67">
        <f t="shared" si="2"/>
        <v>0</v>
      </c>
      <c r="L36" s="67">
        <f t="shared" si="3"/>
        <v>0</v>
      </c>
      <c r="M36" s="67">
        <f t="shared" si="4"/>
        <v>0</v>
      </c>
    </row>
    <row r="37" spans="1:13" ht="18.75" customHeight="1">
      <c r="A37" s="186"/>
      <c r="B37" s="138">
        <f t="shared" si="1"/>
        <v>0</v>
      </c>
      <c r="C37" s="49"/>
      <c r="D37" s="49"/>
      <c r="E37" s="49"/>
      <c r="F37" s="175" t="s">
        <v>164</v>
      </c>
      <c r="G37" s="71"/>
      <c r="H37" s="175" t="s">
        <v>164</v>
      </c>
      <c r="I37" s="71"/>
      <c r="J37" s="175"/>
      <c r="K37" s="67">
        <f t="shared" si="2"/>
        <v>0</v>
      </c>
      <c r="L37" s="67">
        <f t="shared" si="3"/>
        <v>0</v>
      </c>
      <c r="M37" s="67">
        <f t="shared" si="4"/>
        <v>0</v>
      </c>
    </row>
    <row r="38" spans="1:13" ht="42" customHeight="1">
      <c r="A38" s="184" t="s">
        <v>364</v>
      </c>
      <c r="B38" s="32">
        <f t="shared" si="1"/>
        <v>0</v>
      </c>
      <c r="C38" s="51"/>
      <c r="D38" s="51"/>
      <c r="E38" s="51"/>
      <c r="F38" s="185" t="s">
        <v>164</v>
      </c>
      <c r="G38" s="70"/>
      <c r="H38" s="185" t="s">
        <v>164</v>
      </c>
      <c r="I38" s="70"/>
      <c r="J38" s="185"/>
      <c r="K38" s="32">
        <f t="shared" si="2"/>
        <v>0</v>
      </c>
      <c r="L38" s="32">
        <f t="shared" si="3"/>
        <v>0</v>
      </c>
      <c r="M38" s="32">
        <f t="shared" si="4"/>
        <v>0</v>
      </c>
    </row>
    <row r="39" spans="1:13" ht="18.75" customHeight="1">
      <c r="A39" s="186"/>
      <c r="B39" s="138">
        <f t="shared" si="1"/>
        <v>0</v>
      </c>
      <c r="C39" s="49"/>
      <c r="D39" s="49"/>
      <c r="E39" s="49"/>
      <c r="F39" s="175" t="s">
        <v>164</v>
      </c>
      <c r="G39" s="71"/>
      <c r="H39" s="175" t="s">
        <v>164</v>
      </c>
      <c r="I39" s="71"/>
      <c r="J39" s="175"/>
      <c r="K39" s="67">
        <f t="shared" si="2"/>
        <v>0</v>
      </c>
      <c r="L39" s="67">
        <f t="shared" si="3"/>
        <v>0</v>
      </c>
      <c r="M39" s="67">
        <f t="shared" si="4"/>
        <v>0</v>
      </c>
    </row>
    <row r="40" spans="1:13" ht="18.75" customHeight="1">
      <c r="A40" s="186"/>
      <c r="B40" s="138">
        <f t="shared" si="1"/>
        <v>0</v>
      </c>
      <c r="C40" s="49"/>
      <c r="D40" s="49"/>
      <c r="E40" s="49"/>
      <c r="F40" s="175" t="s">
        <v>164</v>
      </c>
      <c r="G40" s="71"/>
      <c r="H40" s="175" t="s">
        <v>164</v>
      </c>
      <c r="I40" s="71"/>
      <c r="J40" s="175"/>
      <c r="K40" s="67">
        <f t="shared" si="2"/>
        <v>0</v>
      </c>
      <c r="L40" s="67">
        <f t="shared" si="3"/>
        <v>0</v>
      </c>
      <c r="M40" s="67">
        <f t="shared" si="4"/>
        <v>0</v>
      </c>
    </row>
    <row r="41" spans="1:13" ht="25.5" customHeight="1">
      <c r="A41" s="184" t="s">
        <v>153</v>
      </c>
      <c r="B41" s="32">
        <f>SUM(B32,B35,B38)</f>
        <v>0</v>
      </c>
      <c r="C41" s="32">
        <f t="shared" ref="C41:M41" si="5">SUM(C32,C35,C38)</f>
        <v>0</v>
      </c>
      <c r="D41" s="32">
        <f t="shared" si="5"/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</row>
    <row r="42" spans="1:13" ht="18.75" customHeight="1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</row>
    <row r="43" spans="1:13" ht="18.75" customHeight="1">
      <c r="A43" s="177"/>
      <c r="B43" s="177"/>
      <c r="C43" s="177"/>
      <c r="D43" s="177"/>
      <c r="E43" s="178"/>
      <c r="F43" s="179"/>
      <c r="G43" s="180"/>
      <c r="H43" s="180"/>
      <c r="I43" s="179"/>
      <c r="J43" s="180"/>
      <c r="K43" s="180"/>
      <c r="L43" s="180"/>
      <c r="M43" s="180"/>
    </row>
    <row r="44" spans="1:13" ht="18.75" customHeight="1">
      <c r="A44" s="322" t="s">
        <v>453</v>
      </c>
      <c r="B44" s="322"/>
      <c r="C44" s="232" t="s">
        <v>149</v>
      </c>
      <c r="D44" s="232"/>
      <c r="E44" s="232"/>
      <c r="F44" s="232"/>
      <c r="G44" s="232"/>
      <c r="H44" s="232"/>
      <c r="I44" s="232"/>
      <c r="J44" s="165"/>
      <c r="K44" s="231" t="s">
        <v>448</v>
      </c>
      <c r="L44" s="231"/>
      <c r="M44" s="231"/>
    </row>
    <row r="45" spans="1:13" ht="20.25" customHeight="1">
      <c r="A45" s="168" t="s">
        <v>273</v>
      </c>
      <c r="B45" s="181"/>
      <c r="C45" s="230" t="s">
        <v>350</v>
      </c>
      <c r="D45" s="230"/>
      <c r="E45" s="230"/>
      <c r="F45" s="230"/>
      <c r="G45" s="230"/>
      <c r="H45" s="230"/>
      <c r="I45" s="230"/>
      <c r="J45" s="168"/>
      <c r="K45" s="231"/>
      <c r="L45" s="231"/>
      <c r="M45" s="231"/>
    </row>
  </sheetData>
  <protectedRanges>
    <protectedRange sqref="F12:H17" name="Редагування5"/>
  </protectedRanges>
  <mergeCells count="42">
    <mergeCell ref="J29:J30"/>
    <mergeCell ref="K44:M44"/>
    <mergeCell ref="C44:I44"/>
    <mergeCell ref="C45:I45"/>
    <mergeCell ref="A44:B44"/>
    <mergeCell ref="K45:M45"/>
    <mergeCell ref="C29:D29"/>
    <mergeCell ref="F29:F30"/>
    <mergeCell ref="G29:G30"/>
    <mergeCell ref="H29:H30"/>
    <mergeCell ref="I29:I30"/>
    <mergeCell ref="A10:D10"/>
    <mergeCell ref="A13:D13"/>
    <mergeCell ref="A14:D14"/>
    <mergeCell ref="A15:D15"/>
    <mergeCell ref="A11:D11"/>
    <mergeCell ref="A12:D12"/>
    <mergeCell ref="A16:D16"/>
    <mergeCell ref="A17:D17"/>
    <mergeCell ref="A25:M25"/>
    <mergeCell ref="A28:A30"/>
    <mergeCell ref="B29:B30"/>
    <mergeCell ref="A20:B20"/>
    <mergeCell ref="C20:I20"/>
    <mergeCell ref="C21:I21"/>
    <mergeCell ref="K29:K30"/>
    <mergeCell ref="K21:M21"/>
    <mergeCell ref="K20:M20"/>
    <mergeCell ref="B28:D28"/>
    <mergeCell ref="L29:M29"/>
    <mergeCell ref="E28:E30"/>
    <mergeCell ref="F28:J28"/>
    <mergeCell ref="K28:M28"/>
    <mergeCell ref="A6:M6"/>
    <mergeCell ref="A8:D9"/>
    <mergeCell ref="G8:G9"/>
    <mergeCell ref="H8:H9"/>
    <mergeCell ref="I8:I9"/>
    <mergeCell ref="J8:M8"/>
    <mergeCell ref="E8:E9"/>
    <mergeCell ref="L7:M7"/>
    <mergeCell ref="F8:F9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2"/>
  <sheetViews>
    <sheetView view="pageBreakPreview" zoomScale="50" zoomScaleNormal="55" zoomScaleSheetLayoutView="50" workbookViewId="0">
      <selection activeCell="W20" sqref="W20"/>
    </sheetView>
  </sheetViews>
  <sheetFormatPr defaultRowHeight="12.75"/>
  <cols>
    <col min="2" max="2" width="71.1406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31" width="11.7109375" customWidth="1"/>
  </cols>
  <sheetData>
    <row r="1" spans="1:31" ht="18.75">
      <c r="AD1" s="171" t="s">
        <v>403</v>
      </c>
    </row>
    <row r="2" spans="1:31" ht="18.7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5"/>
      <c r="Q2" s="171"/>
      <c r="R2" s="171"/>
      <c r="S2" s="171"/>
      <c r="T2" s="171"/>
      <c r="U2" s="171"/>
      <c r="V2" s="145"/>
      <c r="W2" s="145"/>
      <c r="X2" s="145"/>
      <c r="Y2" s="145"/>
      <c r="Z2" s="145"/>
      <c r="AA2" s="145"/>
      <c r="AB2" s="145"/>
      <c r="AC2" s="145"/>
      <c r="AD2" s="171" t="s">
        <v>413</v>
      </c>
      <c r="AE2" s="171"/>
    </row>
    <row r="3" spans="1:31" ht="18.75">
      <c r="A3" s="305" t="s">
        <v>365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</row>
    <row r="4" spans="1:31" ht="18.75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</row>
    <row r="5" spans="1:31" ht="18.75">
      <c r="A5" s="172"/>
      <c r="B5" s="172"/>
      <c r="C5" s="172"/>
      <c r="D5" s="172"/>
      <c r="E5" s="172"/>
      <c r="F5" s="172"/>
      <c r="G5" s="172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72"/>
      <c r="W5" s="145"/>
      <c r="X5" s="145"/>
      <c r="Y5" s="145"/>
      <c r="Z5" s="145"/>
      <c r="AA5" s="145"/>
      <c r="AB5" s="145"/>
      <c r="AC5" s="145"/>
      <c r="AD5" s="145"/>
      <c r="AE5" s="190" t="s">
        <v>340</v>
      </c>
    </row>
    <row r="6" spans="1:31" ht="50.25" customHeight="1">
      <c r="A6" s="211" t="s">
        <v>366</v>
      </c>
      <c r="B6" s="351" t="s">
        <v>367</v>
      </c>
      <c r="C6" s="352"/>
      <c r="D6" s="352"/>
      <c r="E6" s="352"/>
      <c r="F6" s="353"/>
      <c r="G6" s="211" t="s">
        <v>368</v>
      </c>
      <c r="H6" s="211"/>
      <c r="I6" s="211"/>
      <c r="J6" s="211"/>
      <c r="K6" s="211"/>
      <c r="L6" s="211" t="s">
        <v>369</v>
      </c>
      <c r="M6" s="211"/>
      <c r="N6" s="211"/>
      <c r="O6" s="211"/>
      <c r="P6" s="211"/>
      <c r="Q6" s="211" t="s">
        <v>370</v>
      </c>
      <c r="R6" s="211"/>
      <c r="S6" s="211"/>
      <c r="T6" s="211"/>
      <c r="U6" s="211"/>
      <c r="V6" s="211" t="s">
        <v>371</v>
      </c>
      <c r="W6" s="211"/>
      <c r="X6" s="211"/>
      <c r="Y6" s="211"/>
      <c r="Z6" s="211"/>
      <c r="AA6" s="211" t="s">
        <v>153</v>
      </c>
      <c r="AB6" s="211"/>
      <c r="AC6" s="211"/>
      <c r="AD6" s="211"/>
      <c r="AE6" s="211"/>
    </row>
    <row r="7" spans="1:31" ht="29.25" customHeight="1">
      <c r="A7" s="211"/>
      <c r="B7" s="354"/>
      <c r="C7" s="355"/>
      <c r="D7" s="355"/>
      <c r="E7" s="355"/>
      <c r="F7" s="356"/>
      <c r="G7" s="211" t="s">
        <v>372</v>
      </c>
      <c r="H7" s="211" t="s">
        <v>373</v>
      </c>
      <c r="I7" s="211"/>
      <c r="J7" s="211"/>
      <c r="K7" s="211"/>
      <c r="L7" s="211" t="s">
        <v>372</v>
      </c>
      <c r="M7" s="211" t="s">
        <v>373</v>
      </c>
      <c r="N7" s="211"/>
      <c r="O7" s="211"/>
      <c r="P7" s="211"/>
      <c r="Q7" s="211" t="s">
        <v>372</v>
      </c>
      <c r="R7" s="211" t="s">
        <v>373</v>
      </c>
      <c r="S7" s="211"/>
      <c r="T7" s="211"/>
      <c r="U7" s="211"/>
      <c r="V7" s="211" t="s">
        <v>372</v>
      </c>
      <c r="W7" s="211" t="s">
        <v>373</v>
      </c>
      <c r="X7" s="211"/>
      <c r="Y7" s="211"/>
      <c r="Z7" s="211"/>
      <c r="AA7" s="211" t="s">
        <v>372</v>
      </c>
      <c r="AB7" s="211" t="s">
        <v>373</v>
      </c>
      <c r="AC7" s="211"/>
      <c r="AD7" s="211"/>
      <c r="AE7" s="211"/>
    </row>
    <row r="8" spans="1:31" ht="26.25" customHeight="1">
      <c r="A8" s="211"/>
      <c r="B8" s="357"/>
      <c r="C8" s="358"/>
      <c r="D8" s="358"/>
      <c r="E8" s="358"/>
      <c r="F8" s="359"/>
      <c r="G8" s="211"/>
      <c r="H8" s="141" t="s">
        <v>374</v>
      </c>
      <c r="I8" s="141" t="s">
        <v>375</v>
      </c>
      <c r="J8" s="141" t="s">
        <v>376</v>
      </c>
      <c r="K8" s="141" t="s">
        <v>162</v>
      </c>
      <c r="L8" s="211"/>
      <c r="M8" s="141" t="s">
        <v>374</v>
      </c>
      <c r="N8" s="141" t="s">
        <v>375</v>
      </c>
      <c r="O8" s="141" t="s">
        <v>376</v>
      </c>
      <c r="P8" s="141" t="s">
        <v>162</v>
      </c>
      <c r="Q8" s="211"/>
      <c r="R8" s="141" t="s">
        <v>374</v>
      </c>
      <c r="S8" s="141" t="s">
        <v>375</v>
      </c>
      <c r="T8" s="141" t="s">
        <v>376</v>
      </c>
      <c r="U8" s="141" t="s">
        <v>162</v>
      </c>
      <c r="V8" s="211"/>
      <c r="W8" s="141" t="s">
        <v>374</v>
      </c>
      <c r="X8" s="141" t="s">
        <v>375</v>
      </c>
      <c r="Y8" s="141" t="s">
        <v>376</v>
      </c>
      <c r="Z8" s="141" t="s">
        <v>162</v>
      </c>
      <c r="AA8" s="211"/>
      <c r="AB8" s="141" t="s">
        <v>374</v>
      </c>
      <c r="AC8" s="141" t="s">
        <v>375</v>
      </c>
      <c r="AD8" s="141" t="s">
        <v>376</v>
      </c>
      <c r="AE8" s="141" t="s">
        <v>162</v>
      </c>
    </row>
    <row r="9" spans="1:31" ht="18.75" customHeight="1">
      <c r="A9" s="141">
        <v>1</v>
      </c>
      <c r="B9" s="211">
        <v>2</v>
      </c>
      <c r="C9" s="211"/>
      <c r="D9" s="211"/>
      <c r="E9" s="211"/>
      <c r="F9" s="211"/>
      <c r="G9" s="141">
        <v>3</v>
      </c>
      <c r="H9" s="141">
        <v>4</v>
      </c>
      <c r="I9" s="141">
        <v>5</v>
      </c>
      <c r="J9" s="141">
        <v>6</v>
      </c>
      <c r="K9" s="141">
        <v>7</v>
      </c>
      <c r="L9" s="141">
        <v>8</v>
      </c>
      <c r="M9" s="141">
        <v>9</v>
      </c>
      <c r="N9" s="141">
        <v>10</v>
      </c>
      <c r="O9" s="141">
        <v>11</v>
      </c>
      <c r="P9" s="141">
        <v>12</v>
      </c>
      <c r="Q9" s="141">
        <v>13</v>
      </c>
      <c r="R9" s="141">
        <v>14</v>
      </c>
      <c r="S9" s="141">
        <v>15</v>
      </c>
      <c r="T9" s="141">
        <v>16</v>
      </c>
      <c r="U9" s="141">
        <v>17</v>
      </c>
      <c r="V9" s="142">
        <v>18</v>
      </c>
      <c r="W9" s="142">
        <v>19</v>
      </c>
      <c r="X9" s="142">
        <v>20</v>
      </c>
      <c r="Y9" s="142">
        <v>21</v>
      </c>
      <c r="Z9" s="142">
        <v>22</v>
      </c>
      <c r="AA9" s="142">
        <v>23</v>
      </c>
      <c r="AB9" s="142">
        <v>24</v>
      </c>
      <c r="AC9" s="142">
        <v>25</v>
      </c>
      <c r="AD9" s="142">
        <v>26</v>
      </c>
      <c r="AE9" s="142">
        <v>27</v>
      </c>
    </row>
    <row r="10" spans="1:31" ht="21.75" customHeight="1">
      <c r="A10" s="140">
        <v>1</v>
      </c>
      <c r="B10" s="348" t="s">
        <v>343</v>
      </c>
      <c r="C10" s="349"/>
      <c r="D10" s="349"/>
      <c r="E10" s="349"/>
      <c r="F10" s="350"/>
      <c r="G10" s="67">
        <f t="shared" ref="G10:G15" si="0">SUM(H10,I10,J10,K10)</f>
        <v>0</v>
      </c>
      <c r="H10" s="139"/>
      <c r="I10" s="139"/>
      <c r="J10" s="139"/>
      <c r="K10" s="139"/>
      <c r="L10" s="67">
        <f t="shared" ref="L10:L15" si="1">SUM(M10,N10,O10,P10)</f>
        <v>0</v>
      </c>
      <c r="M10" s="139"/>
      <c r="N10" s="139"/>
      <c r="O10" s="139"/>
      <c r="P10" s="139"/>
      <c r="Q10" s="67">
        <f t="shared" ref="Q10:Q15" si="2">SUM(R10,S10,T10,U10)</f>
        <v>0</v>
      </c>
      <c r="R10" s="139"/>
      <c r="S10" s="139"/>
      <c r="T10" s="139"/>
      <c r="U10" s="139"/>
      <c r="V10" s="67">
        <f t="shared" ref="V10:V15" si="3">SUM(W10,X10,Y10,Z10)</f>
        <v>0</v>
      </c>
      <c r="W10" s="139"/>
      <c r="X10" s="139"/>
      <c r="Y10" s="139"/>
      <c r="Z10" s="139"/>
      <c r="AA10" s="32">
        <f t="shared" ref="AA10:AA16" si="4">SUM(AB10,AC10,AD10,AE10)</f>
        <v>0</v>
      </c>
      <c r="AB10" s="67">
        <f t="shared" ref="AB10:AE15" si="5">SUM(H10,M10,R10,W10)</f>
        <v>0</v>
      </c>
      <c r="AC10" s="67">
        <f t="shared" si="5"/>
        <v>0</v>
      </c>
      <c r="AD10" s="67">
        <f t="shared" si="5"/>
        <v>0</v>
      </c>
      <c r="AE10" s="67">
        <f t="shared" si="5"/>
        <v>0</v>
      </c>
    </row>
    <row r="11" spans="1:31" ht="21.75" customHeight="1">
      <c r="A11" s="140">
        <v>2</v>
      </c>
      <c r="B11" s="348" t="s">
        <v>377</v>
      </c>
      <c r="C11" s="349"/>
      <c r="D11" s="349"/>
      <c r="E11" s="349"/>
      <c r="F11" s="350"/>
      <c r="G11" s="67">
        <f t="shared" si="0"/>
        <v>0</v>
      </c>
      <c r="H11" s="139"/>
      <c r="I11" s="139"/>
      <c r="J11" s="139"/>
      <c r="K11" s="139"/>
      <c r="L11" s="67">
        <f t="shared" si="1"/>
        <v>770</v>
      </c>
      <c r="M11" s="139">
        <v>350</v>
      </c>
      <c r="N11" s="139">
        <v>250</v>
      </c>
      <c r="O11" s="139">
        <v>120</v>
      </c>
      <c r="P11" s="139">
        <v>50</v>
      </c>
      <c r="Q11" s="67">
        <f t="shared" si="2"/>
        <v>0</v>
      </c>
      <c r="R11" s="139"/>
      <c r="S11" s="139"/>
      <c r="T11" s="139"/>
      <c r="U11" s="139"/>
      <c r="V11" s="67">
        <f t="shared" si="3"/>
        <v>2730</v>
      </c>
      <c r="W11" s="199">
        <v>400</v>
      </c>
      <c r="X11" s="199">
        <v>100</v>
      </c>
      <c r="Y11" s="199">
        <v>2080</v>
      </c>
      <c r="Z11" s="199">
        <v>150</v>
      </c>
      <c r="AA11" s="32">
        <f t="shared" si="4"/>
        <v>3500</v>
      </c>
      <c r="AB11" s="67">
        <f t="shared" si="5"/>
        <v>750</v>
      </c>
      <c r="AC11" s="67">
        <f t="shared" si="5"/>
        <v>350</v>
      </c>
      <c r="AD11" s="67">
        <f t="shared" si="5"/>
        <v>2200</v>
      </c>
      <c r="AE11" s="67">
        <f t="shared" si="5"/>
        <v>200</v>
      </c>
    </row>
    <row r="12" spans="1:31" ht="39.75" customHeight="1">
      <c r="A12" s="140">
        <v>3</v>
      </c>
      <c r="B12" s="348" t="s">
        <v>378</v>
      </c>
      <c r="C12" s="349"/>
      <c r="D12" s="349"/>
      <c r="E12" s="349"/>
      <c r="F12" s="350"/>
      <c r="G12" s="67">
        <f t="shared" si="0"/>
        <v>0</v>
      </c>
      <c r="H12" s="139"/>
      <c r="I12" s="139"/>
      <c r="J12" s="139"/>
      <c r="K12" s="139"/>
      <c r="L12" s="67">
        <f t="shared" si="1"/>
        <v>0</v>
      </c>
      <c r="M12" s="139"/>
      <c r="N12" s="139"/>
      <c r="O12" s="139"/>
      <c r="P12" s="139"/>
      <c r="Q12" s="67">
        <f t="shared" si="2"/>
        <v>150</v>
      </c>
      <c r="R12" s="139">
        <v>50</v>
      </c>
      <c r="S12" s="139">
        <v>25</v>
      </c>
      <c r="T12" s="139">
        <v>40</v>
      </c>
      <c r="U12" s="139">
        <v>35</v>
      </c>
      <c r="V12" s="67">
        <f t="shared" si="3"/>
        <v>750</v>
      </c>
      <c r="W12" s="199">
        <v>200</v>
      </c>
      <c r="X12" s="199">
        <v>275</v>
      </c>
      <c r="Y12" s="199">
        <v>110</v>
      </c>
      <c r="Z12" s="199">
        <v>165</v>
      </c>
      <c r="AA12" s="32">
        <f t="shared" si="4"/>
        <v>900</v>
      </c>
      <c r="AB12" s="67">
        <f t="shared" si="5"/>
        <v>250</v>
      </c>
      <c r="AC12" s="67">
        <f t="shared" si="5"/>
        <v>300</v>
      </c>
      <c r="AD12" s="67">
        <f t="shared" si="5"/>
        <v>150</v>
      </c>
      <c r="AE12" s="67">
        <f t="shared" si="5"/>
        <v>200</v>
      </c>
    </row>
    <row r="13" spans="1:31" ht="46.5" customHeight="1">
      <c r="A13" s="140">
        <v>4</v>
      </c>
      <c r="B13" s="348" t="s">
        <v>379</v>
      </c>
      <c r="C13" s="349"/>
      <c r="D13" s="349"/>
      <c r="E13" s="349"/>
      <c r="F13" s="350"/>
      <c r="G13" s="67">
        <f t="shared" si="0"/>
        <v>0</v>
      </c>
      <c r="H13" s="139"/>
      <c r="I13" s="139"/>
      <c r="J13" s="139"/>
      <c r="K13" s="139"/>
      <c r="L13" s="67">
        <f t="shared" si="1"/>
        <v>0</v>
      </c>
      <c r="M13" s="139"/>
      <c r="N13" s="139"/>
      <c r="O13" s="139"/>
      <c r="P13" s="139"/>
      <c r="Q13" s="67">
        <f t="shared" si="2"/>
        <v>0</v>
      </c>
      <c r="R13" s="139"/>
      <c r="S13" s="139"/>
      <c r="T13" s="139"/>
      <c r="U13" s="139"/>
      <c r="V13" s="67">
        <f t="shared" si="3"/>
        <v>0</v>
      </c>
      <c r="W13" s="199"/>
      <c r="X13" s="199"/>
      <c r="Y13" s="199"/>
      <c r="Z13" s="199"/>
      <c r="AA13" s="32">
        <f t="shared" si="4"/>
        <v>0</v>
      </c>
      <c r="AB13" s="67">
        <f t="shared" si="5"/>
        <v>0</v>
      </c>
      <c r="AC13" s="67">
        <f t="shared" si="5"/>
        <v>0</v>
      </c>
      <c r="AD13" s="67">
        <f t="shared" si="5"/>
        <v>0</v>
      </c>
      <c r="AE13" s="67">
        <f t="shared" si="5"/>
        <v>0</v>
      </c>
    </row>
    <row r="14" spans="1:31" ht="39.75" customHeight="1">
      <c r="A14" s="140">
        <v>5</v>
      </c>
      <c r="B14" s="348" t="s">
        <v>380</v>
      </c>
      <c r="C14" s="349"/>
      <c r="D14" s="349"/>
      <c r="E14" s="349"/>
      <c r="F14" s="350"/>
      <c r="G14" s="67">
        <f t="shared" si="0"/>
        <v>0</v>
      </c>
      <c r="H14" s="139"/>
      <c r="I14" s="139"/>
      <c r="J14" s="139"/>
      <c r="K14" s="139"/>
      <c r="L14" s="67">
        <f t="shared" si="1"/>
        <v>0</v>
      </c>
      <c r="M14" s="139"/>
      <c r="N14" s="139"/>
      <c r="O14" s="139"/>
      <c r="P14" s="139"/>
      <c r="Q14" s="67">
        <f t="shared" si="2"/>
        <v>0</v>
      </c>
      <c r="R14" s="139"/>
      <c r="S14" s="139"/>
      <c r="T14" s="139"/>
      <c r="U14" s="139"/>
      <c r="V14" s="67">
        <f t="shared" si="3"/>
        <v>0</v>
      </c>
      <c r="W14" s="199"/>
      <c r="X14" s="199"/>
      <c r="Y14" s="199"/>
      <c r="Z14" s="199"/>
      <c r="AA14" s="32">
        <f t="shared" si="4"/>
        <v>0</v>
      </c>
      <c r="AB14" s="67">
        <f t="shared" si="5"/>
        <v>0</v>
      </c>
      <c r="AC14" s="67">
        <f t="shared" si="5"/>
        <v>0</v>
      </c>
      <c r="AD14" s="67">
        <f t="shared" si="5"/>
        <v>0</v>
      </c>
      <c r="AE14" s="67">
        <f t="shared" si="5"/>
        <v>0</v>
      </c>
    </row>
    <row r="15" spans="1:31" ht="21.75" customHeight="1">
      <c r="A15" s="140">
        <v>6</v>
      </c>
      <c r="B15" s="348" t="s">
        <v>349</v>
      </c>
      <c r="C15" s="349"/>
      <c r="D15" s="349"/>
      <c r="E15" s="349"/>
      <c r="F15" s="350"/>
      <c r="G15" s="67">
        <f t="shared" si="0"/>
        <v>0</v>
      </c>
      <c r="H15" s="139"/>
      <c r="I15" s="139"/>
      <c r="J15" s="139"/>
      <c r="K15" s="139"/>
      <c r="L15" s="67">
        <f t="shared" si="1"/>
        <v>0</v>
      </c>
      <c r="M15" s="191"/>
      <c r="N15" s="191"/>
      <c r="O15" s="191"/>
      <c r="P15" s="191"/>
      <c r="Q15" s="67">
        <f t="shared" si="2"/>
        <v>0</v>
      </c>
      <c r="R15" s="139"/>
      <c r="S15" s="139"/>
      <c r="T15" s="139"/>
      <c r="U15" s="139"/>
      <c r="V15" s="67">
        <f t="shared" si="3"/>
        <v>7827</v>
      </c>
      <c r="W15" s="199">
        <v>927</v>
      </c>
      <c r="X15" s="199">
        <v>2600</v>
      </c>
      <c r="Y15" s="199">
        <v>2700</v>
      </c>
      <c r="Z15" s="199">
        <v>1600</v>
      </c>
      <c r="AA15" s="32">
        <f t="shared" si="4"/>
        <v>7827</v>
      </c>
      <c r="AB15" s="67">
        <f t="shared" si="5"/>
        <v>927</v>
      </c>
      <c r="AC15" s="67">
        <f t="shared" si="5"/>
        <v>2600</v>
      </c>
      <c r="AD15" s="67">
        <f t="shared" si="5"/>
        <v>2700</v>
      </c>
      <c r="AE15" s="67">
        <f t="shared" si="5"/>
        <v>1600</v>
      </c>
    </row>
    <row r="16" spans="1:31" ht="21.75" customHeight="1">
      <c r="A16" s="364" t="s">
        <v>153</v>
      </c>
      <c r="B16" s="365"/>
      <c r="C16" s="365"/>
      <c r="D16" s="365"/>
      <c r="E16" s="365"/>
      <c r="F16" s="366"/>
      <c r="G16" s="138">
        <f t="shared" ref="G16:AE16" si="6">SUM(G10:G15)</f>
        <v>0</v>
      </c>
      <c r="H16" s="138">
        <f t="shared" si="6"/>
        <v>0</v>
      </c>
      <c r="I16" s="138">
        <f t="shared" si="6"/>
        <v>0</v>
      </c>
      <c r="J16" s="138">
        <f t="shared" si="6"/>
        <v>0</v>
      </c>
      <c r="K16" s="138">
        <f t="shared" si="6"/>
        <v>0</v>
      </c>
      <c r="L16" s="138">
        <f t="shared" si="6"/>
        <v>770</v>
      </c>
      <c r="M16" s="138">
        <f t="shared" si="6"/>
        <v>350</v>
      </c>
      <c r="N16" s="138">
        <f t="shared" si="6"/>
        <v>250</v>
      </c>
      <c r="O16" s="138">
        <f t="shared" si="6"/>
        <v>120</v>
      </c>
      <c r="P16" s="138">
        <f t="shared" si="6"/>
        <v>50</v>
      </c>
      <c r="Q16" s="138">
        <f t="shared" si="6"/>
        <v>150</v>
      </c>
      <c r="R16" s="138">
        <f t="shared" si="6"/>
        <v>50</v>
      </c>
      <c r="S16" s="138">
        <f t="shared" si="6"/>
        <v>25</v>
      </c>
      <c r="T16" s="138">
        <f t="shared" si="6"/>
        <v>40</v>
      </c>
      <c r="U16" s="138">
        <f t="shared" si="6"/>
        <v>35</v>
      </c>
      <c r="V16" s="138">
        <f t="shared" si="6"/>
        <v>11307</v>
      </c>
      <c r="W16" s="138">
        <f t="shared" si="6"/>
        <v>1527</v>
      </c>
      <c r="X16" s="138">
        <f t="shared" si="6"/>
        <v>2975</v>
      </c>
      <c r="Y16" s="138">
        <f t="shared" si="6"/>
        <v>4890</v>
      </c>
      <c r="Z16" s="138">
        <f t="shared" si="6"/>
        <v>1915</v>
      </c>
      <c r="AA16" s="32">
        <f t="shared" si="4"/>
        <v>12227</v>
      </c>
      <c r="AB16" s="138">
        <f t="shared" si="6"/>
        <v>1927</v>
      </c>
      <c r="AC16" s="138">
        <f t="shared" si="6"/>
        <v>3250</v>
      </c>
      <c r="AD16" s="138">
        <f t="shared" si="6"/>
        <v>5050</v>
      </c>
      <c r="AE16" s="138">
        <f t="shared" si="6"/>
        <v>2000</v>
      </c>
    </row>
    <row r="17" spans="1:31" ht="21.75" customHeight="1">
      <c r="A17" s="331" t="s">
        <v>381</v>
      </c>
      <c r="B17" s="332"/>
      <c r="C17" s="332"/>
      <c r="D17" s="332"/>
      <c r="E17" s="332"/>
      <c r="F17" s="333"/>
      <c r="G17" s="138">
        <f>G16/AA16*100</f>
        <v>0</v>
      </c>
      <c r="H17" s="192"/>
      <c r="I17" s="192"/>
      <c r="J17" s="192"/>
      <c r="K17" s="192"/>
      <c r="L17" s="138">
        <f>L16/AA16*100</f>
        <v>6.2975382350535698</v>
      </c>
      <c r="M17" s="192"/>
      <c r="N17" s="192"/>
      <c r="O17" s="192"/>
      <c r="P17" s="192"/>
      <c r="Q17" s="138">
        <f>Q16/AA16*100</f>
        <v>1.2267931626727733</v>
      </c>
      <c r="R17" s="192"/>
      <c r="S17" s="192"/>
      <c r="T17" s="192"/>
      <c r="U17" s="192"/>
      <c r="V17" s="138">
        <f>V16/AA16*100</f>
        <v>92.475668602273657</v>
      </c>
      <c r="W17" s="193"/>
      <c r="X17" s="193"/>
      <c r="Y17" s="193"/>
      <c r="Z17" s="193"/>
      <c r="AA17" s="138">
        <f>SUM(G17,L17,Q17,V17)</f>
        <v>100</v>
      </c>
      <c r="AB17" s="193"/>
      <c r="AC17" s="193"/>
      <c r="AD17" s="193"/>
      <c r="AE17" s="193"/>
    </row>
    <row r="18" spans="1:31" ht="20.25" customHeight="1"/>
    <row r="19" spans="1:31" ht="20.25" customHeight="1"/>
    <row r="20" spans="1:31" ht="20.25" customHeight="1"/>
    <row r="21" spans="1:31" ht="20.25" customHeight="1"/>
    <row r="22" spans="1:31" ht="20.25" customHeight="1">
      <c r="A22" s="305" t="s">
        <v>382</v>
      </c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</row>
    <row r="23" spans="1:31" ht="20.25" customHeight="1"/>
    <row r="24" spans="1:31" ht="20.25" customHeight="1">
      <c r="AD24" s="361" t="s">
        <v>340</v>
      </c>
      <c r="AE24" s="361"/>
    </row>
    <row r="25" spans="1:31" ht="20.25" customHeight="1">
      <c r="A25" s="360" t="s">
        <v>366</v>
      </c>
      <c r="B25" s="211" t="s">
        <v>383</v>
      </c>
      <c r="C25" s="211" t="s">
        <v>384</v>
      </c>
      <c r="D25" s="211"/>
      <c r="E25" s="211" t="s">
        <v>385</v>
      </c>
      <c r="F25" s="211"/>
      <c r="G25" s="211" t="s">
        <v>386</v>
      </c>
      <c r="H25" s="211"/>
      <c r="I25" s="211" t="s">
        <v>387</v>
      </c>
      <c r="J25" s="211"/>
      <c r="K25" s="211" t="s">
        <v>388</v>
      </c>
      <c r="L25" s="211"/>
      <c r="M25" s="211"/>
      <c r="N25" s="211"/>
      <c r="O25" s="211"/>
      <c r="P25" s="211"/>
      <c r="Q25" s="211"/>
      <c r="R25" s="211"/>
      <c r="S25" s="211"/>
      <c r="T25" s="211"/>
      <c r="U25" s="213" t="s">
        <v>389</v>
      </c>
      <c r="V25" s="213"/>
      <c r="W25" s="213"/>
      <c r="X25" s="213"/>
      <c r="Y25" s="213"/>
      <c r="Z25" s="213" t="s">
        <v>390</v>
      </c>
      <c r="AA25" s="213"/>
      <c r="AB25" s="213"/>
      <c r="AC25" s="213"/>
      <c r="AD25" s="213"/>
      <c r="AE25" s="213"/>
    </row>
    <row r="26" spans="1:31" ht="20.25" customHeight="1">
      <c r="A26" s="360"/>
      <c r="B26" s="211"/>
      <c r="C26" s="211"/>
      <c r="D26" s="211"/>
      <c r="E26" s="211"/>
      <c r="F26" s="211"/>
      <c r="G26" s="211"/>
      <c r="H26" s="211"/>
      <c r="I26" s="211"/>
      <c r="J26" s="211"/>
      <c r="K26" s="211" t="s">
        <v>391</v>
      </c>
      <c r="L26" s="211"/>
      <c r="M26" s="211" t="s">
        <v>392</v>
      </c>
      <c r="N26" s="211"/>
      <c r="O26" s="211" t="s">
        <v>393</v>
      </c>
      <c r="P26" s="211"/>
      <c r="Q26" s="211"/>
      <c r="R26" s="211"/>
      <c r="S26" s="211"/>
      <c r="T26" s="211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</row>
    <row r="27" spans="1:31" ht="141" customHeight="1">
      <c r="A27" s="360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 t="s">
        <v>394</v>
      </c>
      <c r="P27" s="211"/>
      <c r="Q27" s="211" t="s">
        <v>395</v>
      </c>
      <c r="R27" s="211"/>
      <c r="S27" s="211" t="s">
        <v>396</v>
      </c>
      <c r="T27" s="211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</row>
    <row r="28" spans="1:31" ht="20.25" customHeight="1">
      <c r="A28" s="142">
        <v>1</v>
      </c>
      <c r="B28" s="141">
        <v>2</v>
      </c>
      <c r="C28" s="211">
        <v>3</v>
      </c>
      <c r="D28" s="211"/>
      <c r="E28" s="211">
        <v>4</v>
      </c>
      <c r="F28" s="211"/>
      <c r="G28" s="211">
        <v>5</v>
      </c>
      <c r="H28" s="211"/>
      <c r="I28" s="211">
        <v>6</v>
      </c>
      <c r="J28" s="211"/>
      <c r="K28" s="362">
        <v>7</v>
      </c>
      <c r="L28" s="363"/>
      <c r="M28" s="362">
        <v>8</v>
      </c>
      <c r="N28" s="363"/>
      <c r="O28" s="211">
        <v>9</v>
      </c>
      <c r="P28" s="211"/>
      <c r="Q28" s="360">
        <v>10</v>
      </c>
      <c r="R28" s="360"/>
      <c r="S28" s="211">
        <v>11</v>
      </c>
      <c r="T28" s="211"/>
      <c r="U28" s="211">
        <v>12</v>
      </c>
      <c r="V28" s="211"/>
      <c r="W28" s="211"/>
      <c r="X28" s="211"/>
      <c r="Y28" s="211"/>
      <c r="Z28" s="211">
        <v>13</v>
      </c>
      <c r="AA28" s="211"/>
      <c r="AB28" s="211"/>
      <c r="AC28" s="211"/>
      <c r="AD28" s="211"/>
      <c r="AE28" s="211"/>
    </row>
    <row r="29" spans="1:31" ht="20.25" customHeight="1">
      <c r="A29" s="140"/>
      <c r="B29" s="80"/>
      <c r="C29" s="342"/>
      <c r="D29" s="342"/>
      <c r="E29" s="367"/>
      <c r="F29" s="343"/>
      <c r="G29" s="343"/>
      <c r="H29" s="343"/>
      <c r="I29" s="343"/>
      <c r="J29" s="343"/>
      <c r="K29" s="344"/>
      <c r="L29" s="345"/>
      <c r="M29" s="346">
        <f>SUM(O29,Q29,S29)</f>
        <v>0</v>
      </c>
      <c r="N29" s="347"/>
      <c r="O29" s="343"/>
      <c r="P29" s="343"/>
      <c r="Q29" s="343"/>
      <c r="R29" s="343"/>
      <c r="S29" s="343"/>
      <c r="T29" s="343"/>
      <c r="U29" s="340"/>
      <c r="V29" s="340"/>
      <c r="W29" s="340"/>
      <c r="X29" s="340"/>
      <c r="Y29" s="340"/>
      <c r="Z29" s="341"/>
      <c r="AA29" s="341"/>
      <c r="AB29" s="341"/>
      <c r="AC29" s="341"/>
      <c r="AD29" s="341"/>
      <c r="AE29" s="341"/>
    </row>
    <row r="30" spans="1:31" ht="20.25" customHeight="1">
      <c r="A30" s="140"/>
      <c r="B30" s="80"/>
      <c r="C30" s="342"/>
      <c r="D30" s="342"/>
      <c r="E30" s="343"/>
      <c r="F30" s="343"/>
      <c r="G30" s="343"/>
      <c r="H30" s="343"/>
      <c r="I30" s="343"/>
      <c r="J30" s="343"/>
      <c r="K30" s="344"/>
      <c r="L30" s="345"/>
      <c r="M30" s="346">
        <f t="shared" ref="M30:M37" si="7">SUM(O30,Q30,S30)</f>
        <v>0</v>
      </c>
      <c r="N30" s="347"/>
      <c r="O30" s="343"/>
      <c r="P30" s="343"/>
      <c r="Q30" s="343"/>
      <c r="R30" s="343"/>
      <c r="S30" s="343"/>
      <c r="T30" s="343"/>
      <c r="U30" s="340"/>
      <c r="V30" s="340"/>
      <c r="W30" s="340"/>
      <c r="X30" s="340"/>
      <c r="Y30" s="340"/>
      <c r="Z30" s="341"/>
      <c r="AA30" s="341"/>
      <c r="AB30" s="341"/>
      <c r="AC30" s="341"/>
      <c r="AD30" s="341"/>
      <c r="AE30" s="341"/>
    </row>
    <row r="31" spans="1:31" ht="20.25" customHeight="1">
      <c r="A31" s="140"/>
      <c r="B31" s="80"/>
      <c r="C31" s="342"/>
      <c r="D31" s="342"/>
      <c r="E31" s="343"/>
      <c r="F31" s="343"/>
      <c r="G31" s="343"/>
      <c r="H31" s="343"/>
      <c r="I31" s="343"/>
      <c r="J31" s="343"/>
      <c r="K31" s="344"/>
      <c r="L31" s="345"/>
      <c r="M31" s="346">
        <f t="shared" si="7"/>
        <v>0</v>
      </c>
      <c r="N31" s="347"/>
      <c r="O31" s="343"/>
      <c r="P31" s="343"/>
      <c r="Q31" s="343"/>
      <c r="R31" s="343"/>
      <c r="S31" s="343"/>
      <c r="T31" s="343"/>
      <c r="U31" s="340"/>
      <c r="V31" s="340"/>
      <c r="W31" s="340"/>
      <c r="X31" s="340"/>
      <c r="Y31" s="340"/>
      <c r="Z31" s="341"/>
      <c r="AA31" s="341"/>
      <c r="AB31" s="341"/>
      <c r="AC31" s="341"/>
      <c r="AD31" s="341"/>
      <c r="AE31" s="341"/>
    </row>
    <row r="32" spans="1:31" ht="20.25" customHeight="1">
      <c r="A32" s="140"/>
      <c r="B32" s="80"/>
      <c r="C32" s="342"/>
      <c r="D32" s="342"/>
      <c r="E32" s="343"/>
      <c r="F32" s="343"/>
      <c r="G32" s="343"/>
      <c r="H32" s="343"/>
      <c r="I32" s="343"/>
      <c r="J32" s="343"/>
      <c r="K32" s="344"/>
      <c r="L32" s="345"/>
      <c r="M32" s="346">
        <f t="shared" si="7"/>
        <v>0</v>
      </c>
      <c r="N32" s="347"/>
      <c r="O32" s="343"/>
      <c r="P32" s="343"/>
      <c r="Q32" s="343"/>
      <c r="R32" s="343"/>
      <c r="S32" s="343"/>
      <c r="T32" s="343"/>
      <c r="U32" s="340"/>
      <c r="V32" s="340"/>
      <c r="W32" s="340"/>
      <c r="X32" s="340"/>
      <c r="Y32" s="340"/>
      <c r="Z32" s="341"/>
      <c r="AA32" s="341"/>
      <c r="AB32" s="341"/>
      <c r="AC32" s="341"/>
      <c r="AD32" s="341"/>
      <c r="AE32" s="341"/>
    </row>
    <row r="33" spans="1:31" ht="20.25" customHeight="1">
      <c r="A33" s="140"/>
      <c r="B33" s="80"/>
      <c r="C33" s="342"/>
      <c r="D33" s="342"/>
      <c r="E33" s="343"/>
      <c r="F33" s="343"/>
      <c r="G33" s="343"/>
      <c r="H33" s="343"/>
      <c r="I33" s="343"/>
      <c r="J33" s="343"/>
      <c r="K33" s="344"/>
      <c r="L33" s="345"/>
      <c r="M33" s="346">
        <f t="shared" si="7"/>
        <v>0</v>
      </c>
      <c r="N33" s="347"/>
      <c r="O33" s="343"/>
      <c r="P33" s="343"/>
      <c r="Q33" s="343"/>
      <c r="R33" s="343"/>
      <c r="S33" s="343"/>
      <c r="T33" s="343"/>
      <c r="U33" s="340"/>
      <c r="V33" s="340"/>
      <c r="W33" s="340"/>
      <c r="X33" s="340"/>
      <c r="Y33" s="340"/>
      <c r="Z33" s="341"/>
      <c r="AA33" s="341"/>
      <c r="AB33" s="341"/>
      <c r="AC33" s="341"/>
      <c r="AD33" s="341"/>
      <c r="AE33" s="341"/>
    </row>
    <row r="34" spans="1:31" ht="20.25" customHeight="1">
      <c r="A34" s="140"/>
      <c r="B34" s="80"/>
      <c r="C34" s="342"/>
      <c r="D34" s="342"/>
      <c r="E34" s="343"/>
      <c r="F34" s="343"/>
      <c r="G34" s="343"/>
      <c r="H34" s="343"/>
      <c r="I34" s="343"/>
      <c r="J34" s="343"/>
      <c r="K34" s="344"/>
      <c r="L34" s="345"/>
      <c r="M34" s="346">
        <f t="shared" si="7"/>
        <v>0</v>
      </c>
      <c r="N34" s="347"/>
      <c r="O34" s="343"/>
      <c r="P34" s="343"/>
      <c r="Q34" s="343"/>
      <c r="R34" s="343"/>
      <c r="S34" s="343"/>
      <c r="T34" s="343"/>
      <c r="U34" s="340"/>
      <c r="V34" s="340"/>
      <c r="W34" s="340"/>
      <c r="X34" s="340"/>
      <c r="Y34" s="340"/>
      <c r="Z34" s="341"/>
      <c r="AA34" s="341"/>
      <c r="AB34" s="341"/>
      <c r="AC34" s="341"/>
      <c r="AD34" s="341"/>
      <c r="AE34" s="341"/>
    </row>
    <row r="35" spans="1:31" ht="20.25" customHeight="1">
      <c r="A35" s="140"/>
      <c r="B35" s="80"/>
      <c r="C35" s="342"/>
      <c r="D35" s="342"/>
      <c r="E35" s="343"/>
      <c r="F35" s="343"/>
      <c r="G35" s="343"/>
      <c r="H35" s="343"/>
      <c r="I35" s="343"/>
      <c r="J35" s="343"/>
      <c r="K35" s="344"/>
      <c r="L35" s="345"/>
      <c r="M35" s="346">
        <f t="shared" si="7"/>
        <v>0</v>
      </c>
      <c r="N35" s="347"/>
      <c r="O35" s="343"/>
      <c r="P35" s="343"/>
      <c r="Q35" s="343"/>
      <c r="R35" s="343"/>
      <c r="S35" s="343"/>
      <c r="T35" s="343"/>
      <c r="U35" s="340"/>
      <c r="V35" s="340"/>
      <c r="W35" s="340"/>
      <c r="X35" s="340"/>
      <c r="Y35" s="340"/>
      <c r="Z35" s="341"/>
      <c r="AA35" s="341"/>
      <c r="AB35" s="341"/>
      <c r="AC35" s="341"/>
      <c r="AD35" s="341"/>
      <c r="AE35" s="341"/>
    </row>
    <row r="36" spans="1:31" ht="20.25" customHeight="1">
      <c r="A36" s="140"/>
      <c r="B36" s="80"/>
      <c r="C36" s="342"/>
      <c r="D36" s="342"/>
      <c r="E36" s="343"/>
      <c r="F36" s="343"/>
      <c r="G36" s="343"/>
      <c r="H36" s="343"/>
      <c r="I36" s="343"/>
      <c r="J36" s="343"/>
      <c r="K36" s="344"/>
      <c r="L36" s="345"/>
      <c r="M36" s="346">
        <f t="shared" si="7"/>
        <v>0</v>
      </c>
      <c r="N36" s="347"/>
      <c r="O36" s="343"/>
      <c r="P36" s="343"/>
      <c r="Q36" s="343"/>
      <c r="R36" s="343"/>
      <c r="S36" s="343"/>
      <c r="T36" s="343"/>
      <c r="U36" s="340"/>
      <c r="V36" s="340"/>
      <c r="W36" s="340"/>
      <c r="X36" s="340"/>
      <c r="Y36" s="340"/>
      <c r="Z36" s="341"/>
      <c r="AA36" s="341"/>
      <c r="AB36" s="341"/>
      <c r="AC36" s="341"/>
      <c r="AD36" s="341"/>
      <c r="AE36" s="341"/>
    </row>
    <row r="37" spans="1:31" ht="20.25" customHeight="1">
      <c r="A37" s="140"/>
      <c r="B37" s="80"/>
      <c r="C37" s="342"/>
      <c r="D37" s="342"/>
      <c r="E37" s="343"/>
      <c r="F37" s="343"/>
      <c r="G37" s="343"/>
      <c r="H37" s="343"/>
      <c r="I37" s="343"/>
      <c r="J37" s="343"/>
      <c r="K37" s="344"/>
      <c r="L37" s="345"/>
      <c r="M37" s="346">
        <f t="shared" si="7"/>
        <v>0</v>
      </c>
      <c r="N37" s="347"/>
      <c r="O37" s="343"/>
      <c r="P37" s="343"/>
      <c r="Q37" s="343"/>
      <c r="R37" s="343"/>
      <c r="S37" s="343"/>
      <c r="T37" s="343"/>
      <c r="U37" s="340"/>
      <c r="V37" s="340"/>
      <c r="W37" s="340"/>
      <c r="X37" s="340"/>
      <c r="Y37" s="340"/>
      <c r="Z37" s="341"/>
      <c r="AA37" s="341"/>
      <c r="AB37" s="341"/>
      <c r="AC37" s="341"/>
      <c r="AD37" s="341"/>
      <c r="AE37" s="341"/>
    </row>
    <row r="38" spans="1:31" ht="20.25" customHeight="1">
      <c r="A38" s="331" t="s">
        <v>153</v>
      </c>
      <c r="B38" s="332"/>
      <c r="C38" s="332"/>
      <c r="D38" s="333"/>
      <c r="E38" s="339">
        <f>SUM(E29:E37)</f>
        <v>0</v>
      </c>
      <c r="F38" s="339"/>
      <c r="G38" s="339">
        <f>SUM(G29:G37)</f>
        <v>0</v>
      </c>
      <c r="H38" s="339"/>
      <c r="I38" s="339">
        <f>SUM(I29:I37)</f>
        <v>0</v>
      </c>
      <c r="J38" s="339"/>
      <c r="K38" s="339">
        <f>SUM(K29:K37)</f>
        <v>0</v>
      </c>
      <c r="L38" s="339"/>
      <c r="M38" s="339">
        <f>SUM(M29:M37)</f>
        <v>0</v>
      </c>
      <c r="N38" s="339"/>
      <c r="O38" s="339">
        <f>SUM(O29:O37)</f>
        <v>0</v>
      </c>
      <c r="P38" s="339"/>
      <c r="Q38" s="339">
        <f>SUM(Q29:Q37)</f>
        <v>0</v>
      </c>
      <c r="R38" s="339"/>
      <c r="S38" s="339">
        <f>SUM(S29:S37)</f>
        <v>0</v>
      </c>
      <c r="T38" s="339"/>
      <c r="U38" s="337"/>
      <c r="V38" s="337"/>
      <c r="W38" s="337"/>
      <c r="X38" s="337"/>
      <c r="Y38" s="337"/>
      <c r="Z38" s="338"/>
      <c r="AA38" s="338"/>
      <c r="AB38" s="338"/>
      <c r="AC38" s="338"/>
      <c r="AD38" s="338"/>
      <c r="AE38" s="338"/>
    </row>
    <row r="39" spans="1:31" ht="20.25" customHeight="1">
      <c r="A39" s="194"/>
      <c r="B39" s="194"/>
      <c r="C39" s="194"/>
      <c r="D39" s="194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6"/>
      <c r="V39" s="196"/>
      <c r="W39" s="196"/>
      <c r="X39" s="196"/>
      <c r="Y39" s="196"/>
      <c r="Z39" s="197"/>
      <c r="AA39" s="197"/>
      <c r="AB39" s="197"/>
      <c r="AC39" s="197"/>
      <c r="AD39" s="197"/>
      <c r="AE39" s="197"/>
    </row>
    <row r="40" spans="1:31" ht="20.25" customHeight="1">
      <c r="A40" s="194"/>
      <c r="B40" s="194"/>
      <c r="C40" s="194"/>
      <c r="D40" s="194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6"/>
      <c r="V40" s="196"/>
      <c r="W40" s="196"/>
      <c r="X40" s="196"/>
      <c r="Y40" s="196"/>
      <c r="Z40" s="197"/>
      <c r="AA40" s="197"/>
      <c r="AB40" s="197"/>
      <c r="AC40" s="197"/>
      <c r="AD40" s="197"/>
      <c r="AE40" s="197"/>
    </row>
    <row r="41" spans="1:31" ht="36" customHeight="1">
      <c r="A41" s="322" t="s">
        <v>454</v>
      </c>
      <c r="B41" s="322"/>
      <c r="C41" s="322"/>
      <c r="D41" s="322"/>
      <c r="E41" s="322"/>
      <c r="F41" s="322"/>
      <c r="L41" s="334" t="s">
        <v>397</v>
      </c>
      <c r="M41" s="334"/>
      <c r="N41" s="334"/>
      <c r="O41" s="334"/>
      <c r="P41" s="334"/>
      <c r="Q41" s="334"/>
      <c r="R41" s="198"/>
      <c r="S41" s="198"/>
      <c r="T41" s="198"/>
    </row>
    <row r="42" spans="1:31" ht="18.75" customHeight="1">
      <c r="A42" s="335" t="s">
        <v>150</v>
      </c>
      <c r="B42" s="335"/>
      <c r="C42" s="335"/>
      <c r="D42" s="335"/>
      <c r="L42" s="336" t="s">
        <v>398</v>
      </c>
      <c r="M42" s="336"/>
      <c r="N42" s="336"/>
      <c r="O42" s="336"/>
      <c r="P42" s="336"/>
      <c r="Q42" s="336"/>
      <c r="R42" s="167"/>
      <c r="S42" s="167"/>
      <c r="T42" s="167"/>
      <c r="AA42" s="231" t="s">
        <v>448</v>
      </c>
      <c r="AB42" s="231"/>
      <c r="AC42" s="231"/>
    </row>
  </sheetData>
  <mergeCells count="170"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M29:N29"/>
    <mergeCell ref="O29:P29"/>
    <mergeCell ref="Q29:R29"/>
    <mergeCell ref="S29:T29"/>
    <mergeCell ref="AB7:AE7"/>
    <mergeCell ref="Q7:Q8"/>
    <mergeCell ref="AA7:AA8"/>
    <mergeCell ref="A22:AE22"/>
    <mergeCell ref="AD24:AE24"/>
    <mergeCell ref="U29:Y29"/>
    <mergeCell ref="Z29:AE29"/>
    <mergeCell ref="O28:P28"/>
    <mergeCell ref="Q28:R28"/>
    <mergeCell ref="S28:T28"/>
    <mergeCell ref="U28:Y28"/>
    <mergeCell ref="Z28:AE28"/>
    <mergeCell ref="M28:N28"/>
    <mergeCell ref="M26:N27"/>
    <mergeCell ref="O26:T26"/>
    <mergeCell ref="O27:P27"/>
    <mergeCell ref="Q27:R27"/>
    <mergeCell ref="S27:T27"/>
    <mergeCell ref="A17:F17"/>
    <mergeCell ref="A16:F1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A6:A8"/>
    <mergeCell ref="W7:Z7"/>
    <mergeCell ref="V7:V8"/>
    <mergeCell ref="G6:K6"/>
    <mergeCell ref="U30:Y30"/>
    <mergeCell ref="Z30:AE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A38:D38"/>
    <mergeCell ref="A41:F41"/>
    <mergeCell ref="L41:Q41"/>
    <mergeCell ref="A42:D42"/>
    <mergeCell ref="L42:Q42"/>
    <mergeCell ref="U38:Y38"/>
    <mergeCell ref="Z38:AE38"/>
    <mergeCell ref="E38:F38"/>
    <mergeCell ref="G38:H38"/>
    <mergeCell ref="I38:J38"/>
    <mergeCell ref="K38:L38"/>
    <mergeCell ref="M38:N38"/>
    <mergeCell ref="O38:P38"/>
    <mergeCell ref="Q38:R38"/>
    <mergeCell ref="S38:T38"/>
    <mergeCell ref="AA42:AC42"/>
  </mergeCells>
  <pageMargins left="0.97" right="0.31496062992126" top="0.52" bottom="0.63" header="0.31496062992126" footer="0.31496062992126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пок.'!Заголовки_для_печати</vt:lpstr>
      <vt:lpstr>'I. Інф. до фін.плану'!Область_печати</vt:lpstr>
      <vt:lpstr>'VI-VII джер.кап.інв.'!Область_печати</vt:lpstr>
      <vt:lpstr>'ІV кап. інвеат. V кред. '!Область_печати</vt:lpstr>
      <vt:lpstr>'ІІ. Розп. ч.п. та розр. з бюд.'!Область_печати</vt:lpstr>
      <vt:lpstr>'Осн. фін. пок.'!Область_печати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Nataliia Briazghun</cp:lastModifiedBy>
  <cp:lastPrinted>2025-10-29T07:05:10Z</cp:lastPrinted>
  <dcterms:created xsi:type="dcterms:W3CDTF">2003-03-13T16:00:22Z</dcterms:created>
  <dcterms:modified xsi:type="dcterms:W3CDTF">2025-12-04T09:49:36Z</dcterms:modified>
  <cp:category/>
</cp:coreProperties>
</file>